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ebseite\Amministrazione trasparente\Personal\Tassi di assenza\"/>
    </mc:Choice>
  </mc:AlternateContent>
  <bookViews>
    <workbookView xWindow="0" yWindow="0" windowWidth="21570" windowHeight="75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F16" i="1" l="1"/>
  <c r="F15" i="1"/>
  <c r="F14" i="1"/>
  <c r="F13" i="1"/>
  <c r="F12" i="1"/>
  <c r="F11" i="1"/>
  <c r="F10" i="1"/>
  <c r="F9" i="1"/>
  <c r="F8" i="1"/>
  <c r="F7" i="1"/>
  <c r="F6" i="1"/>
  <c r="F5" i="1"/>
  <c r="G5" i="1"/>
  <c r="G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G10" i="1"/>
  <c r="H10" i="1" s="1"/>
  <c r="G9" i="1"/>
  <c r="H9" i="1" s="1"/>
  <c r="G8" i="1"/>
  <c r="H8" i="1" s="1"/>
  <c r="G7" i="1"/>
  <c r="G6" i="1"/>
  <c r="H6" i="1" s="1"/>
  <c r="C7" i="1"/>
  <c r="C14" i="1"/>
  <c r="C16" i="1"/>
  <c r="C15" i="1"/>
  <c r="C13" i="1"/>
  <c r="E13" i="1" s="1"/>
  <c r="C12" i="1"/>
  <c r="C11" i="1"/>
  <c r="C10" i="1"/>
  <c r="C9" i="1"/>
  <c r="C8" i="1"/>
  <c r="C6" i="1"/>
  <c r="C5" i="1"/>
  <c r="B16" i="1"/>
  <c r="B15" i="1"/>
  <c r="D15" i="1" s="1"/>
  <c r="B14" i="1"/>
  <c r="B13" i="1"/>
  <c r="D13" i="1" s="1"/>
  <c r="B12" i="1"/>
  <c r="B11" i="1"/>
  <c r="B10" i="1"/>
  <c r="B9" i="1"/>
  <c r="D9" i="1" s="1"/>
  <c r="E9" i="1" s="1"/>
  <c r="B8" i="1"/>
  <c r="B7" i="1"/>
  <c r="D7" i="1" s="1"/>
  <c r="E7" i="1" s="1"/>
  <c r="B6" i="1"/>
  <c r="D16" i="1"/>
  <c r="E15" i="1" l="1"/>
  <c r="H5" i="1"/>
  <c r="D10" i="1"/>
  <c r="E10" i="1" s="1"/>
  <c r="D14" i="1"/>
  <c r="E14" i="1" s="1"/>
  <c r="E16" i="1"/>
  <c r="H7" i="1"/>
  <c r="H11" i="1"/>
  <c r="D6" i="1"/>
  <c r="C17" i="1"/>
  <c r="E6" i="1"/>
  <c r="D12" i="1"/>
  <c r="E12" i="1" s="1"/>
  <c r="D11" i="1"/>
  <c r="E11" i="1" s="1"/>
  <c r="D8" i="1"/>
  <c r="E8" i="1" s="1"/>
  <c r="B17" i="1"/>
  <c r="F17" i="1"/>
  <c r="D5" i="1"/>
  <c r="D17" i="1" l="1"/>
  <c r="E5" i="1"/>
  <c r="E17" i="1"/>
  <c r="H17" i="1"/>
</calcChain>
</file>

<file path=xl/sharedStrings.xml><?xml version="1.0" encoding="utf-8"?>
<sst xmlns="http://schemas.openxmlformats.org/spreadsheetml/2006/main" count="10" uniqueCount="10">
  <si>
    <t>ore lavorabili</t>
  </si>
  <si>
    <t>Mese Monat</t>
  </si>
  <si>
    <t>ore ordinarie lavorate  Reguläre Arbeitsstunden</t>
  </si>
  <si>
    <t>ore straordinarie Überstunden</t>
  </si>
  <si>
    <t>totale ore lavorate           Gesamt gearbeitete Stunden</t>
  </si>
  <si>
    <t>tot. assenza per malattia  Abwesenheit aufgrund Krankheit</t>
  </si>
  <si>
    <t>incidenza malattia          proz. Anteil Krankheit</t>
  </si>
  <si>
    <t>% ore straordinarie         proz. Anteil Überstunden</t>
  </si>
  <si>
    <t>totale Gesamt</t>
  </si>
  <si>
    <t>Straordinari e assenze 2016 / Überstunden und Abwesenheiten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</si>
</sst>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Bodoni Egyptian Pro Regular"/>
      <family val="3"/>
    </font>
    <font>
      <b/>
      <sz val="12"/>
      <color theme="1"/>
      <name val="Bodoni Egyptian Pro Regular"/>
      <family val="3"/>
    </font>
    <font>
      <sz val="20"/>
      <color theme="1"/>
      <name val="Bodoni Egyptian Pro 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1" fillId="0" borderId="0" xfId="0" applyNumberFormat="1" applyFont="1"/>
    <xf numFmtId="17" fontId="1" fillId="0" borderId="1" xfId="0" applyNumberFormat="1" applyFont="1" applyBorder="1"/>
    <xf numFmtId="10" fontId="1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3" fontId="1" fillId="2" borderId="1" xfId="0" applyNumberFormat="1" applyFont="1" applyFill="1" applyBorder="1"/>
    <xf numFmtId="0" fontId="3" fillId="0" borderId="0" xfId="0" applyFont="1" applyBorder="1" applyAlignment="1">
      <alignment horizontal="center"/>
    </xf>
    <xf numFmtId="3" fontId="1" fillId="0" borderId="1" xfId="0" applyNumberFormat="1" applyFont="1" applyFill="1" applyBorder="1"/>
    <xf numFmtId="10" fontId="1" fillId="0" borderId="1" xfId="0" applyNumberFormat="1" applyFont="1" applyFill="1" applyBorder="1"/>
    <xf numFmtId="1" fontId="2" fillId="0" borderId="1" xfId="0" applyNumberFormat="1" applyFont="1" applyFill="1" applyBorder="1"/>
    <xf numFmtId="3" fontId="2" fillId="0" borderId="1" xfId="0" applyNumberFormat="1" applyFont="1" applyFill="1" applyBorder="1"/>
    <xf numFmtId="10" fontId="2" fillId="0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199263</xdr:colOff>
      <xdr:row>1</xdr:row>
      <xdr:rowOff>113538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8888" cy="10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pane ySplit="4" topLeftCell="A5" activePane="bottomLeft" state="frozen"/>
      <selection pane="bottomLeft" activeCell="D14" sqref="D14"/>
    </sheetView>
  </sheetViews>
  <sheetFormatPr defaultRowHeight="16.5" x14ac:dyDescent="0.3"/>
  <cols>
    <col min="1" max="1" width="12.140625" style="1" customWidth="1"/>
    <col min="2" max="2" width="27.7109375" style="2" customWidth="1"/>
    <col min="3" max="3" width="18.7109375" style="1" bestFit="1" customWidth="1"/>
    <col min="4" max="4" width="29.7109375" style="1" customWidth="1"/>
    <col min="5" max="5" width="27.28515625" style="1" customWidth="1"/>
    <col min="6" max="6" width="15.140625" style="1" bestFit="1" customWidth="1"/>
    <col min="7" max="7" width="36.28515625" style="1" customWidth="1"/>
    <col min="8" max="8" width="27.5703125" style="1" customWidth="1"/>
    <col min="9" max="16384" width="9.140625" style="1"/>
  </cols>
  <sheetData>
    <row r="1" spans="1:8" ht="70.5" customHeight="1" x14ac:dyDescent="0.3"/>
    <row r="2" spans="1:8" ht="28.5" customHeight="1" x14ac:dyDescent="0.5">
      <c r="B2" s="12" t="s">
        <v>9</v>
      </c>
      <c r="C2" s="12"/>
      <c r="D2" s="12"/>
      <c r="E2" s="12"/>
      <c r="F2" s="12"/>
      <c r="G2" s="12"/>
      <c r="H2" s="12"/>
    </row>
    <row r="3" spans="1:8" ht="28.5" customHeight="1" x14ac:dyDescent="0.5">
      <c r="B3" s="7"/>
      <c r="C3" s="7"/>
      <c r="D3" s="7"/>
      <c r="E3" s="7"/>
      <c r="F3" s="7"/>
      <c r="G3" s="7"/>
      <c r="H3" s="7"/>
    </row>
    <row r="4" spans="1:8" s="6" customFormat="1" ht="49.5" x14ac:dyDescent="0.3">
      <c r="A4" s="5" t="s">
        <v>1</v>
      </c>
      <c r="B4" s="8" t="s">
        <v>2</v>
      </c>
      <c r="C4" s="9" t="s">
        <v>3</v>
      </c>
      <c r="D4" s="9" t="s">
        <v>4</v>
      </c>
      <c r="E4" s="9" t="s">
        <v>7</v>
      </c>
      <c r="F4" s="9" t="s">
        <v>0</v>
      </c>
      <c r="G4" s="9" t="s">
        <v>5</v>
      </c>
      <c r="H4" s="10" t="s">
        <v>6</v>
      </c>
    </row>
    <row r="5" spans="1:8" x14ac:dyDescent="0.3">
      <c r="A5" s="3">
        <v>42005</v>
      </c>
      <c r="B5" s="11">
        <f>18383+9548+4288</f>
        <v>32219</v>
      </c>
      <c r="C5" s="11">
        <f>630+26+171+186+25</f>
        <v>1038</v>
      </c>
      <c r="D5" s="11">
        <f>B5+C5</f>
        <v>33257</v>
      </c>
      <c r="E5" s="4">
        <f>C5/D5</f>
        <v>3.1211474276092253E-2</v>
      </c>
      <c r="F5" s="11">
        <f>18383+31+1639+6+18+99+6+349+9548+37+920+188+54+172+79+4288+20+8+336</f>
        <v>36181</v>
      </c>
      <c r="G5" s="11">
        <f>1639+920+336</f>
        <v>2895</v>
      </c>
      <c r="H5" s="4">
        <f>G5/F5</f>
        <v>8.0014372184295621E-2</v>
      </c>
    </row>
    <row r="6" spans="1:8" x14ac:dyDescent="0.3">
      <c r="A6" s="3">
        <v>42036</v>
      </c>
      <c r="B6" s="11">
        <f>18016+10592+4078</f>
        <v>32686</v>
      </c>
      <c r="C6" s="11">
        <f>452+19+86+203+14</f>
        <v>774</v>
      </c>
      <c r="D6" s="11">
        <f t="shared" ref="D6:D16" si="0">B6+C6</f>
        <v>33460</v>
      </c>
      <c r="E6" s="4">
        <f t="shared" ref="E6:E17" si="1">C6/D6</f>
        <v>2.3132098027495517E-2</v>
      </c>
      <c r="F6" s="11">
        <f>18016+39+30+65+40+464+1232+10592+60+819+16+79+23+223+62+4078+322+4+13+13+10</f>
        <v>36200</v>
      </c>
      <c r="G6" s="11">
        <f>1232+819+322</f>
        <v>2373</v>
      </c>
      <c r="H6" s="4">
        <f t="shared" ref="H6:H16" si="2">G6/F6</f>
        <v>6.5552486187845302E-2</v>
      </c>
    </row>
    <row r="7" spans="1:8" x14ac:dyDescent="0.3">
      <c r="A7" s="3">
        <v>42064</v>
      </c>
      <c r="B7" s="11">
        <f>20013+12336+4717</f>
        <v>37066</v>
      </c>
      <c r="C7" s="11">
        <f>347+27+263+195+11</f>
        <v>843</v>
      </c>
      <c r="D7" s="11">
        <f t="shared" si="0"/>
        <v>37909</v>
      </c>
      <c r="E7" s="4">
        <f t="shared" si="1"/>
        <v>2.2237463399192803E-2</v>
      </c>
      <c r="F7" s="11">
        <f>1125+20013+64+66+114+95+41+82+150+538+12336+69+34+86+54+354+46</f>
        <v>35267</v>
      </c>
      <c r="G7" s="11">
        <f>1125+538+216</f>
        <v>1879</v>
      </c>
      <c r="H7" s="4">
        <f t="shared" si="2"/>
        <v>5.3279269572121243E-2</v>
      </c>
    </row>
    <row r="8" spans="1:8" x14ac:dyDescent="0.3">
      <c r="A8" s="3">
        <v>42095</v>
      </c>
      <c r="B8" s="13">
        <f>19472+11570+4237</f>
        <v>35279</v>
      </c>
      <c r="C8" s="13">
        <f>457+7+137+195+3</f>
        <v>799</v>
      </c>
      <c r="D8" s="13">
        <f t="shared" si="0"/>
        <v>36078</v>
      </c>
      <c r="E8" s="14">
        <f t="shared" si="1"/>
        <v>2.214646044680969E-2</v>
      </c>
      <c r="F8" s="13">
        <f>635+19472+13+36+93+51+380+13+434+11570+95+45+90+8+291+49+4237+207+7</f>
        <v>37726</v>
      </c>
      <c r="G8" s="13">
        <f>635+434+207</f>
        <v>1276</v>
      </c>
      <c r="H8" s="14">
        <f t="shared" si="2"/>
        <v>3.3822827758044849E-2</v>
      </c>
    </row>
    <row r="9" spans="1:8" x14ac:dyDescent="0.3">
      <c r="A9" s="3">
        <v>42125</v>
      </c>
      <c r="B9" s="13">
        <f>18144+10789+4153</f>
        <v>33086</v>
      </c>
      <c r="C9" s="13">
        <f>300+31+79+144+1</f>
        <v>555</v>
      </c>
      <c r="D9" s="13">
        <f t="shared" si="0"/>
        <v>33641</v>
      </c>
      <c r="E9" s="14">
        <f t="shared" si="1"/>
        <v>1.6497725989120419E-2</v>
      </c>
      <c r="F9" s="13">
        <f>18144+47+689+33+50+74+52+421+7+10789+85+154+60+91+203+445+62+4153+209+2+40+80</f>
        <v>35890</v>
      </c>
      <c r="G9" s="13">
        <f>689+154+209</f>
        <v>1052</v>
      </c>
      <c r="H9" s="14">
        <f t="shared" si="2"/>
        <v>2.9311786012816941E-2</v>
      </c>
    </row>
    <row r="10" spans="1:8" x14ac:dyDescent="0.3">
      <c r="A10" s="3">
        <v>42156</v>
      </c>
      <c r="B10" s="13">
        <f>17240+10731+4035</f>
        <v>32006</v>
      </c>
      <c r="C10" s="13">
        <f>292+28+118+188</f>
        <v>626</v>
      </c>
      <c r="D10" s="13">
        <f t="shared" si="0"/>
        <v>32632</v>
      </c>
      <c r="E10" s="14">
        <f t="shared" si="1"/>
        <v>1.918362343711694E-2</v>
      </c>
      <c r="F10" s="13">
        <f>17240+30+579+18+27+106+109+10731+50+67+9+121+28+246+62+4035+357+22+6+7</f>
        <v>33850</v>
      </c>
      <c r="G10" s="13">
        <f>579+67+357</f>
        <v>1003</v>
      </c>
      <c r="H10" s="14">
        <f t="shared" si="2"/>
        <v>2.9630723781388479E-2</v>
      </c>
    </row>
    <row r="11" spans="1:8" x14ac:dyDescent="0.3">
      <c r="A11" s="3">
        <v>42186</v>
      </c>
      <c r="B11" s="13">
        <f>18109+11582+3988</f>
        <v>33679</v>
      </c>
      <c r="C11" s="13">
        <f>201+28+189+198</f>
        <v>616</v>
      </c>
      <c r="D11" s="13">
        <f t="shared" si="0"/>
        <v>34295</v>
      </c>
      <c r="E11" s="14">
        <f t="shared" si="1"/>
        <v>1.7961802011955096E-2</v>
      </c>
      <c r="F11" s="13">
        <f>18109+26+892+119+11+66+36+147+73+11582+48+136+22+10+133+37+95+185+3988+197+10+21</f>
        <v>35943</v>
      </c>
      <c r="G11" s="13">
        <f>891+136+197</f>
        <v>1224</v>
      </c>
      <c r="H11" s="14">
        <f t="shared" si="2"/>
        <v>3.4053918704615639E-2</v>
      </c>
    </row>
    <row r="12" spans="1:8" x14ac:dyDescent="0.3">
      <c r="A12" s="3">
        <v>42217</v>
      </c>
      <c r="B12" s="13">
        <f>16815+11026+4118</f>
        <v>31959</v>
      </c>
      <c r="C12" s="13">
        <f>236+7+126+193</f>
        <v>562</v>
      </c>
      <c r="D12" s="13">
        <f t="shared" si="0"/>
        <v>32521</v>
      </c>
      <c r="E12" s="14">
        <f t="shared" si="1"/>
        <v>1.728114141631561E-2</v>
      </c>
      <c r="F12" s="13">
        <f>16815+39+715+247+107+18+106+72+11026+46+136+96+23+50+139+4118+172+2+23</f>
        <v>33950</v>
      </c>
      <c r="G12" s="13">
        <f>715+136+172</f>
        <v>1023</v>
      </c>
      <c r="H12" s="14">
        <f t="shared" si="2"/>
        <v>3.0132547864506629E-2</v>
      </c>
    </row>
    <row r="13" spans="1:8" x14ac:dyDescent="0.3">
      <c r="A13" s="3">
        <v>42248</v>
      </c>
      <c r="B13" s="13">
        <f>18131+11695+4463</f>
        <v>34289</v>
      </c>
      <c r="C13" s="13">
        <f>262+22+88+128+17</f>
        <v>517</v>
      </c>
      <c r="D13" s="13">
        <f t="shared" si="0"/>
        <v>34806</v>
      </c>
      <c r="E13" s="14">
        <f t="shared" si="1"/>
        <v>1.4853760845831178E-2</v>
      </c>
      <c r="F13" s="13">
        <f>18131+30+1029+215+68+131+11695+37+441+8+126+61+206+230+4463+327+27</f>
        <v>37225</v>
      </c>
      <c r="G13" s="13">
        <f>1029+441+327</f>
        <v>1797</v>
      </c>
      <c r="H13" s="14">
        <f t="shared" si="2"/>
        <v>4.8274009402283415E-2</v>
      </c>
    </row>
    <row r="14" spans="1:8" x14ac:dyDescent="0.3">
      <c r="A14" s="3">
        <v>42278</v>
      </c>
      <c r="B14" s="13">
        <f>19605+12887+4732</f>
        <v>37224</v>
      </c>
      <c r="C14" s="13">
        <f>407+21+78+203+6</f>
        <v>715</v>
      </c>
      <c r="D14" s="13">
        <f t="shared" si="0"/>
        <v>37939</v>
      </c>
      <c r="E14" s="14">
        <f t="shared" si="1"/>
        <v>1.8846042331110466E-2</v>
      </c>
      <c r="F14" s="13">
        <f>19605+24+1098+96+41+216+18+12887+31+256+101+8+318+268+4732+453+56+6+16</f>
        <v>40230</v>
      </c>
      <c r="G14" s="13">
        <f>1098+256+453</f>
        <v>1807</v>
      </c>
      <c r="H14" s="14">
        <f t="shared" si="2"/>
        <v>4.491672880934626E-2</v>
      </c>
    </row>
    <row r="15" spans="1:8" x14ac:dyDescent="0.3">
      <c r="A15" s="3">
        <v>42309</v>
      </c>
      <c r="B15" s="13">
        <f>18406+11889+4514</f>
        <v>34809</v>
      </c>
      <c r="C15" s="13">
        <f>529+31+64+170+18</f>
        <v>812</v>
      </c>
      <c r="D15" s="13">
        <f t="shared" si="0"/>
        <v>35621</v>
      </c>
      <c r="E15" s="14">
        <f t="shared" si="1"/>
        <v>2.2795541955587997E-2</v>
      </c>
      <c r="F15" s="13">
        <f>18406+51+898+227+98+18+55+72+11889+43+439+2+157+199+215+4514+267+7+29</f>
        <v>37586</v>
      </c>
      <c r="G15" s="13">
        <f>898+439+267</f>
        <v>1604</v>
      </c>
      <c r="H15" s="14">
        <f t="shared" si="2"/>
        <v>4.2675464268610651E-2</v>
      </c>
    </row>
    <row r="16" spans="1:8" x14ac:dyDescent="0.3">
      <c r="A16" s="3">
        <v>42339</v>
      </c>
      <c r="B16" s="13">
        <f>18337+10119+4557</f>
        <v>33013</v>
      </c>
      <c r="C16" s="13">
        <f>261+19+24+159+20</f>
        <v>483</v>
      </c>
      <c r="D16" s="13">
        <f t="shared" si="0"/>
        <v>33496</v>
      </c>
      <c r="E16" s="14">
        <f t="shared" si="1"/>
        <v>1.4419632194888942E-2</v>
      </c>
      <c r="F16" s="13">
        <f>18337+23+857+179+162+14+86+30+10119+26+266+12+301+30+127+212+4557+234+8+61</f>
        <v>35641</v>
      </c>
      <c r="G16" s="13">
        <f>857+266+234</f>
        <v>1357</v>
      </c>
      <c r="H16" s="14">
        <f t="shared" si="2"/>
        <v>3.807412811088353E-2</v>
      </c>
    </row>
    <row r="17" spans="1:8" ht="33" x14ac:dyDescent="0.3">
      <c r="A17" s="5" t="s">
        <v>8</v>
      </c>
      <c r="B17" s="15">
        <f>SUM(B5:B16)</f>
        <v>407315</v>
      </c>
      <c r="C17" s="16">
        <f t="shared" ref="C17:D17" si="3">SUM(C5:C16)</f>
        <v>8340</v>
      </c>
      <c r="D17" s="16">
        <f t="shared" si="3"/>
        <v>415655</v>
      </c>
      <c r="E17" s="17">
        <f t="shared" si="1"/>
        <v>2.0064717133199409E-2</v>
      </c>
      <c r="F17" s="16">
        <f>SUM(F5:F16)</f>
        <v>435689</v>
      </c>
      <c r="G17" s="16">
        <f>SUM(G5:G16)</f>
        <v>19290</v>
      </c>
      <c r="H17" s="17">
        <f>G17/F17</f>
        <v>4.4274700531801353E-2</v>
      </c>
    </row>
  </sheetData>
  <mergeCells count="1">
    <mergeCell ref="B2:H2"/>
  </mergeCells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Mariaclara Pagano</dc:creator>
  <cp:lastModifiedBy>Selma Sutic</cp:lastModifiedBy>
  <cp:lastPrinted>2016-01-28T10:18:42Z</cp:lastPrinted>
  <dcterms:created xsi:type="dcterms:W3CDTF">2015-09-07T13:30:09Z</dcterms:created>
  <dcterms:modified xsi:type="dcterms:W3CDTF">2020-01-31T10:37:09Z</dcterms:modified>
</cp:coreProperties>
</file>