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ONTABILITA\CONTABILITA\SEAB\AMMINISTRAZIONE TRASPARENTE\2024\"/>
    </mc:Choice>
  </mc:AlternateContent>
  <bookViews>
    <workbookView xWindow="0" yWindow="0" windowWidth="16410" windowHeight="12360"/>
  </bookViews>
  <sheets>
    <sheet name="Foglio1" sheetId="1" r:id="rId1"/>
    <sheet name="Foglio2" sheetId="2" r:id="rId2"/>
    <sheet name="Foglio3" sheetId="4" r:id="rId3"/>
  </sheets>
  <calcPr calcId="152511"/>
</workbook>
</file>

<file path=xl/calcChain.xml><?xml version="1.0" encoding="utf-8"?>
<calcChain xmlns="http://schemas.openxmlformats.org/spreadsheetml/2006/main">
  <c r="F7" i="1" l="1"/>
  <c r="F23" i="1"/>
  <c r="E7" i="1" l="1"/>
  <c r="E23" i="1" s="1"/>
  <c r="B11" i="1"/>
  <c r="E17" i="1"/>
  <c r="D15" i="1" l="1"/>
  <c r="D23" i="1"/>
  <c r="P2" i="4" l="1"/>
  <c r="P4" i="4"/>
  <c r="P5" i="4"/>
  <c r="P6" i="4"/>
  <c r="P25" i="4" s="1"/>
  <c r="P9" i="4"/>
  <c r="P12" i="4"/>
  <c r="H28" i="4"/>
  <c r="H18" i="2"/>
  <c r="H22" i="2"/>
  <c r="H8" i="2"/>
  <c r="H9" i="2"/>
  <c r="H10" i="2"/>
  <c r="H11" i="2"/>
  <c r="F8" i="2"/>
  <c r="F9" i="2"/>
  <c r="F10" i="2"/>
  <c r="F11" i="2"/>
  <c r="H7" i="2"/>
  <c r="F7" i="2"/>
  <c r="N4" i="2"/>
  <c r="N5" i="2"/>
  <c r="N6" i="2"/>
  <c r="L4" i="2"/>
  <c r="L5" i="2"/>
  <c r="L6" i="2"/>
  <c r="O3" i="2"/>
  <c r="N3" i="2"/>
  <c r="L3" i="2"/>
  <c r="J4" i="2"/>
  <c r="J5" i="2"/>
  <c r="J6" i="2"/>
  <c r="J3" i="2"/>
  <c r="C10" i="1"/>
  <c r="B18" i="2"/>
  <c r="B19" i="2" s="1"/>
  <c r="C7" i="1"/>
  <c r="H16" i="2" l="1"/>
  <c r="F16" i="2"/>
  <c r="D16" i="2"/>
  <c r="B16" i="2"/>
  <c r="C9" i="1"/>
  <c r="C19" i="1"/>
  <c r="C15" i="1"/>
  <c r="C23" i="1" l="1"/>
  <c r="B6" i="1"/>
  <c r="B7" i="1"/>
  <c r="B15" i="1"/>
  <c r="B23" i="1" l="1"/>
</calcChain>
</file>

<file path=xl/sharedStrings.xml><?xml version="1.0" encoding="utf-8"?>
<sst xmlns="http://schemas.openxmlformats.org/spreadsheetml/2006/main" count="214" uniqueCount="98">
  <si>
    <t>Finbau:</t>
  </si>
  <si>
    <t>Committente / Vermieter</t>
  </si>
  <si>
    <t>Importo / Betrag</t>
  </si>
  <si>
    <t>Officine via Lungo Isarco sinistro 57 / Werkstätten Linkes Eisackufer 57</t>
  </si>
  <si>
    <t>Centro riciclaggio via Mitterhofer 8 / Recyclinghof Mitterhofer-Straße 8</t>
  </si>
  <si>
    <t>Deposito Via Volta / Lager Volta-Str.</t>
  </si>
  <si>
    <t>Archivio e deposito Via S. Pietro / Archiv und Lager St.-Peter-Str.</t>
  </si>
  <si>
    <t>Uffici e posti auto via Lancia 4/a / Büros und Parkplätze Lancia-Str. 4/A</t>
  </si>
  <si>
    <t>Comune di Laives / Gemeinde Leifers:</t>
  </si>
  <si>
    <t>Comune di Bolzano / Gemeinde Bozen:</t>
  </si>
  <si>
    <t>Magazzino Lungo Isarco sinistro / Magazin Linkes Eisackufer</t>
  </si>
  <si>
    <t>Magazzino Lungo Isarco sinistro 57/b / Magazin Linkes Eisackufer 57/b</t>
  </si>
  <si>
    <t>TOTALE / GESAMT</t>
  </si>
  <si>
    <t>Vest Imm.:</t>
  </si>
  <si>
    <t>Via Lancia 4/A</t>
  </si>
  <si>
    <t>Uffici/posti auto</t>
  </si>
  <si>
    <t>Pzza l. Isarco sinistro 57</t>
  </si>
  <si>
    <t>Off Autom</t>
  </si>
  <si>
    <t>S05007</t>
  </si>
  <si>
    <t>Mag IU BZ</t>
  </si>
  <si>
    <t>S05009</t>
  </si>
  <si>
    <t>TD01</t>
  </si>
  <si>
    <t>COMUNE DI BOLZANO</t>
  </si>
  <si>
    <t>04.02.2021</t>
  </si>
  <si>
    <t>71/AP</t>
  </si>
  <si>
    <t>21/AP</t>
  </si>
  <si>
    <t>02.03.2021</t>
  </si>
  <si>
    <t>254/AP</t>
  </si>
  <si>
    <t>250/AP</t>
  </si>
  <si>
    <t>01.04.2021</t>
  </si>
  <si>
    <t>437/AP</t>
  </si>
  <si>
    <t>442/AP</t>
  </si>
  <si>
    <t>22.04.2021</t>
  </si>
  <si>
    <t>538/AP</t>
  </si>
  <si>
    <t>03.05.2021</t>
  </si>
  <si>
    <t>611/AP</t>
  </si>
  <si>
    <t>615/AP</t>
  </si>
  <si>
    <t>21.05.2021</t>
  </si>
  <si>
    <t>761/AP</t>
  </si>
  <si>
    <t>01.06.2021</t>
  </si>
  <si>
    <t>782/AP</t>
  </si>
  <si>
    <t>791/AP</t>
  </si>
  <si>
    <t>23.06.2021</t>
  </si>
  <si>
    <t>885/AP</t>
  </si>
  <si>
    <t>01.07.2021</t>
  </si>
  <si>
    <t>972/AP</t>
  </si>
  <si>
    <t>977/AP</t>
  </si>
  <si>
    <t>26.07.2021</t>
  </si>
  <si>
    <t>1067/AP</t>
  </si>
  <si>
    <t>02.08.2021</t>
  </si>
  <si>
    <t>1136/AP</t>
  </si>
  <si>
    <t>1138/AP</t>
  </si>
  <si>
    <t>23.08.2021</t>
  </si>
  <si>
    <t>1235/AP</t>
  </si>
  <si>
    <t>01.09.2021</t>
  </si>
  <si>
    <t>1295/AP</t>
  </si>
  <si>
    <t>01.10.2021</t>
  </si>
  <si>
    <t>1481/AP</t>
  </si>
  <si>
    <t>02.11.2021</t>
  </si>
  <si>
    <t>1668/AP</t>
  </si>
  <si>
    <t>1672/AP</t>
  </si>
  <si>
    <t>01.12.2021</t>
  </si>
  <si>
    <t>1863/AP</t>
  </si>
  <si>
    <t>1859/AP</t>
  </si>
  <si>
    <t>data doc</t>
  </si>
  <si>
    <t>Via Lancia 4/A - uff/posti auto</t>
  </si>
  <si>
    <t>2021/11</t>
  </si>
  <si>
    <t>spese accessorie</t>
  </si>
  <si>
    <t>via lungo isarco sx 57</t>
  </si>
  <si>
    <t>2021/5</t>
  </si>
  <si>
    <t>locazione</t>
  </si>
  <si>
    <t>2021/2</t>
  </si>
  <si>
    <t>2021/3</t>
  </si>
  <si>
    <t>2021/4</t>
  </si>
  <si>
    <t>2021/6</t>
  </si>
  <si>
    <t>2021/7</t>
  </si>
  <si>
    <t>2021/8</t>
  </si>
  <si>
    <t>2021/12</t>
  </si>
  <si>
    <t>Via Lancia 4/A uff/posti auto/Mitterhofer/CdR Via Volta</t>
  </si>
  <si>
    <t>ind occupazione</t>
  </si>
  <si>
    <t>2021/9</t>
  </si>
  <si>
    <t>2021/10</t>
  </si>
  <si>
    <t>S99013</t>
  </si>
  <si>
    <t>S05006</t>
  </si>
  <si>
    <t>S05005</t>
  </si>
  <si>
    <t>S05018</t>
  </si>
  <si>
    <t>uff</t>
  </si>
  <si>
    <t>Volta</t>
  </si>
  <si>
    <t>cdr</t>
  </si>
  <si>
    <t>sede log</t>
  </si>
  <si>
    <t>dove</t>
  </si>
  <si>
    <t>Centro di riciclaggio e ufficio / Recyclinghof und Büro</t>
  </si>
  <si>
    <t>Uffici via Lancia - Gas / Büros Lancia-Straße - Gas</t>
  </si>
  <si>
    <t>Uffici via Lancia - Igiene Urbana / Büros Lancia-Straße - Umweltdienste</t>
  </si>
  <si>
    <t>Dadò Lidia</t>
  </si>
  <si>
    <t>Uffici via Pietralba - Igiene Urbana Laives / Büros Weissensteiner-Straße - Umweltdienste Leifers</t>
  </si>
  <si>
    <t>Nuova sede logistica Via Lungo Isarco sinistro / Neues Logistikcenter Linkes Eisackufer</t>
  </si>
  <si>
    <t>Centro riciclaggio Campiglio / Recyclinghof Kampill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</si>
</sst>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&quot;€&quot;\ #,##0.00"/>
    <numFmt numFmtId="166" formatCode="_-* #,##0\ [$€-410]_-;\-* #,##0\ [$€-410]_-;_-* &quot;-&quot;??\ [$€-410]_-;_-@_-"/>
  </numFmts>
  <fonts count="7" x14ac:knownFonts="1">
    <font>
      <sz val="11"/>
      <color theme="1"/>
      <name val="Calibri"/>
      <family val="2"/>
      <scheme val="minor"/>
    </font>
    <font>
      <b/>
      <sz val="14"/>
      <name val="Bodoni Egyptian Pro Regular"/>
      <family val="3"/>
    </font>
    <font>
      <sz val="11"/>
      <color theme="1"/>
      <name val="Bodoni Egyptian Pro Regular"/>
      <family val="3"/>
    </font>
    <font>
      <b/>
      <sz val="11"/>
      <color theme="1"/>
      <name val="Bodoni Egyptian Pro Regular"/>
      <family val="3"/>
    </font>
    <font>
      <sz val="14"/>
      <color theme="1"/>
      <name val="Bodoni Egyptian Pro Regular"/>
      <family val="3"/>
    </font>
    <font>
      <sz val="16"/>
      <color theme="1"/>
      <name val="Bodoni Egyptian Pro Regular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Fill="1"/>
    <xf numFmtId="0" fontId="2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165" fontId="2" fillId="0" borderId="2" xfId="0" applyNumberFormat="1" applyFont="1" applyBorder="1"/>
    <xf numFmtId="0" fontId="2" fillId="0" borderId="2" xfId="0" applyFont="1" applyBorder="1"/>
    <xf numFmtId="0" fontId="2" fillId="0" borderId="2" xfId="0" applyFont="1" applyFill="1" applyBorder="1"/>
    <xf numFmtId="0" fontId="2" fillId="0" borderId="1" xfId="0" applyFont="1" applyFill="1" applyBorder="1"/>
    <xf numFmtId="0" fontId="2" fillId="0" borderId="4" xfId="0" applyFont="1" applyBorder="1"/>
    <xf numFmtId="0" fontId="5" fillId="0" borderId="3" xfId="0" applyFont="1" applyBorder="1" applyAlignment="1">
      <alignment horizontal="center"/>
    </xf>
    <xf numFmtId="164" fontId="2" fillId="0" borderId="0" xfId="1" applyFont="1"/>
    <xf numFmtId="164" fontId="0" fillId="0" borderId="0" xfId="1" applyFont="1"/>
    <xf numFmtId="164" fontId="0" fillId="0" borderId="0" xfId="0" applyNumberFormat="1"/>
    <xf numFmtId="164" fontId="0" fillId="2" borderId="0" xfId="1" applyFont="1" applyFill="1"/>
    <xf numFmtId="166" fontId="2" fillId="0" borderId="2" xfId="1" applyNumberFormat="1" applyFont="1" applyFill="1" applyBorder="1"/>
    <xf numFmtId="166" fontId="2" fillId="0" borderId="4" xfId="1" applyNumberFormat="1" applyFont="1" applyFill="1" applyBorder="1"/>
    <xf numFmtId="166" fontId="2" fillId="0" borderId="1" xfId="1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469392</xdr:colOff>
      <xdr:row>0</xdr:row>
      <xdr:rowOff>469392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392" cy="469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D8" sqref="D8"/>
    </sheetView>
  </sheetViews>
  <sheetFormatPr defaultRowHeight="15.75" x14ac:dyDescent="0.3"/>
  <cols>
    <col min="1" max="1" width="91.28515625" style="2" customWidth="1"/>
    <col min="2" max="5" width="20.85546875" style="2" bestFit="1" customWidth="1"/>
    <col min="6" max="6" width="20.85546875" style="2" customWidth="1"/>
    <col min="7" max="16384" width="9.140625" style="2"/>
  </cols>
  <sheetData>
    <row r="1" spans="1:6" ht="39" customHeight="1" x14ac:dyDescent="0.35">
      <c r="A1" s="1"/>
    </row>
    <row r="3" spans="1:6" ht="21.75" x14ac:dyDescent="0.4">
      <c r="B3" s="11">
        <v>2020</v>
      </c>
      <c r="C3" s="11">
        <v>2021</v>
      </c>
      <c r="D3" s="11">
        <v>2022</v>
      </c>
      <c r="E3" s="11">
        <v>2023</v>
      </c>
      <c r="F3" s="11">
        <v>2024</v>
      </c>
    </row>
    <row r="4" spans="1:6" s="3" customFormat="1" ht="19.5" x14ac:dyDescent="0.35">
      <c r="A4" s="4" t="s">
        <v>1</v>
      </c>
      <c r="B4" s="4" t="s">
        <v>2</v>
      </c>
      <c r="C4" s="4" t="s">
        <v>2</v>
      </c>
      <c r="D4" s="4" t="s">
        <v>2</v>
      </c>
      <c r="E4" s="4" t="s">
        <v>2</v>
      </c>
      <c r="F4" s="4" t="s">
        <v>2</v>
      </c>
    </row>
    <row r="5" spans="1:6" x14ac:dyDescent="0.3">
      <c r="A5" s="5" t="s">
        <v>9</v>
      </c>
      <c r="B5" s="6"/>
      <c r="C5" s="6"/>
      <c r="D5" s="6"/>
      <c r="E5" s="6"/>
      <c r="F5" s="6"/>
    </row>
    <row r="6" spans="1:6" x14ac:dyDescent="0.3">
      <c r="A6" s="7" t="s">
        <v>3</v>
      </c>
      <c r="B6" s="16">
        <f>2387.71*12</f>
        <v>28652.52</v>
      </c>
      <c r="C6" s="16">
        <v>16934.964159250587</v>
      </c>
      <c r="D6" s="16">
        <v>26608.11</v>
      </c>
      <c r="E6" s="16">
        <v>29672.54</v>
      </c>
      <c r="F6" s="16">
        <v>30797.78</v>
      </c>
    </row>
    <row r="7" spans="1:6" x14ac:dyDescent="0.3">
      <c r="A7" s="7" t="s">
        <v>4</v>
      </c>
      <c r="B7" s="16">
        <f>75155.76+75155.78</f>
        <v>150311.53999999998</v>
      </c>
      <c r="C7" s="16">
        <f>68892.78*2</f>
        <v>137785.56</v>
      </c>
      <c r="D7" s="16">
        <v>135553.34</v>
      </c>
      <c r="E7" s="16">
        <f>65730.66+65730.69</f>
        <v>131461.35</v>
      </c>
      <c r="F7" s="16">
        <f>68188.57+68188.57</f>
        <v>136377.14000000001</v>
      </c>
    </row>
    <row r="8" spans="1:6" x14ac:dyDescent="0.3">
      <c r="A8" s="7" t="s">
        <v>5</v>
      </c>
      <c r="B8" s="16">
        <v>14941.68</v>
      </c>
      <c r="C8" s="16">
        <v>13696.54</v>
      </c>
      <c r="D8" s="16">
        <v>15717.07</v>
      </c>
      <c r="E8" s="16">
        <v>16997.87</v>
      </c>
      <c r="F8" s="16">
        <v>17633.439999999999</v>
      </c>
    </row>
    <row r="9" spans="1:6" x14ac:dyDescent="0.3">
      <c r="A9" s="7" t="s">
        <v>6</v>
      </c>
      <c r="B9" s="16">
        <v>3096.85</v>
      </c>
      <c r="C9" s="16">
        <f>258.68*12</f>
        <v>3104.16</v>
      </c>
      <c r="D9" s="16">
        <v>3100.97</v>
      </c>
      <c r="E9" s="16">
        <v>3244.65</v>
      </c>
      <c r="F9" s="16">
        <v>3365.99</v>
      </c>
    </row>
    <row r="10" spans="1:6" x14ac:dyDescent="0.3">
      <c r="A10" s="7" t="s">
        <v>7</v>
      </c>
      <c r="B10" s="16">
        <v>335663.04</v>
      </c>
      <c r="C10" s="16">
        <f>307691.12+28136.3</f>
        <v>335827.42</v>
      </c>
      <c r="D10" s="16">
        <v>283852.17</v>
      </c>
      <c r="E10" s="16">
        <v>260525.8</v>
      </c>
      <c r="F10" s="16">
        <v>379821.17</v>
      </c>
    </row>
    <row r="11" spans="1:6" x14ac:dyDescent="0.3">
      <c r="A11" s="8" t="s">
        <v>11</v>
      </c>
      <c r="B11" s="16">
        <f>(1882.28*12)+52.16</f>
        <v>22639.52</v>
      </c>
      <c r="C11" s="16">
        <v>13494.265840749413</v>
      </c>
      <c r="D11" s="16">
        <v>20906.37</v>
      </c>
      <c r="E11" s="16">
        <v>23429.08</v>
      </c>
      <c r="F11" s="16">
        <v>24199.24</v>
      </c>
    </row>
    <row r="12" spans="1:6" x14ac:dyDescent="0.3">
      <c r="A12" s="8" t="s">
        <v>97</v>
      </c>
      <c r="B12" s="16">
        <v>0</v>
      </c>
      <c r="C12" s="16">
        <v>0</v>
      </c>
      <c r="D12" s="16">
        <v>4180.55</v>
      </c>
      <c r="E12" s="16">
        <v>7326.65</v>
      </c>
      <c r="F12" s="16">
        <v>7600.64</v>
      </c>
    </row>
    <row r="13" spans="1:6" x14ac:dyDescent="0.3">
      <c r="A13" s="8" t="s">
        <v>96</v>
      </c>
      <c r="B13" s="16">
        <v>0</v>
      </c>
      <c r="C13" s="16">
        <v>0</v>
      </c>
      <c r="D13" s="16">
        <v>0</v>
      </c>
      <c r="E13" s="16">
        <v>72483</v>
      </c>
      <c r="F13" s="16">
        <v>61306</v>
      </c>
    </row>
    <row r="14" spans="1:6" x14ac:dyDescent="0.3">
      <c r="A14" s="5" t="s">
        <v>8</v>
      </c>
      <c r="B14" s="16"/>
      <c r="C14" s="16"/>
      <c r="D14" s="16"/>
      <c r="E14" s="16"/>
      <c r="F14" s="16"/>
    </row>
    <row r="15" spans="1:6" x14ac:dyDescent="0.3">
      <c r="A15" s="7" t="s">
        <v>91</v>
      </c>
      <c r="B15" s="16">
        <f>1675+19168</f>
        <v>20843</v>
      </c>
      <c r="C15" s="16">
        <f>1675+19168</f>
        <v>20843</v>
      </c>
      <c r="D15" s="16">
        <f>1386.21+19168</f>
        <v>20554.21</v>
      </c>
      <c r="E15" s="16">
        <v>19168</v>
      </c>
      <c r="F15" s="16">
        <v>19168</v>
      </c>
    </row>
    <row r="16" spans="1:6" x14ac:dyDescent="0.3">
      <c r="A16" s="5" t="s">
        <v>94</v>
      </c>
      <c r="B16" s="16"/>
      <c r="C16" s="16"/>
      <c r="D16" s="16"/>
      <c r="E16" s="16"/>
      <c r="F16" s="16"/>
    </row>
    <row r="17" spans="1:6" x14ac:dyDescent="0.3">
      <c r="A17" s="10" t="s">
        <v>95</v>
      </c>
      <c r="B17" s="16">
        <v>0</v>
      </c>
      <c r="C17" s="16">
        <v>0</v>
      </c>
      <c r="D17" s="16">
        <v>9800</v>
      </c>
      <c r="E17" s="16">
        <f>18942+1782</f>
        <v>20724</v>
      </c>
      <c r="F17" s="16">
        <v>25096.28</v>
      </c>
    </row>
    <row r="18" spans="1:6" x14ac:dyDescent="0.3">
      <c r="A18" s="5" t="s">
        <v>0</v>
      </c>
      <c r="B18" s="16"/>
      <c r="C18" s="16"/>
      <c r="D18" s="16"/>
      <c r="E18" s="16"/>
      <c r="F18" s="16"/>
    </row>
    <row r="19" spans="1:6" x14ac:dyDescent="0.3">
      <c r="A19" s="7" t="s">
        <v>10</v>
      </c>
      <c r="B19" s="16">
        <v>83610</v>
      </c>
      <c r="C19" s="16">
        <f>84536.06+109.94</f>
        <v>84646</v>
      </c>
      <c r="D19" s="16">
        <v>88682.92</v>
      </c>
      <c r="E19" s="16">
        <v>92951.28</v>
      </c>
      <c r="F19" s="16">
        <v>95628</v>
      </c>
    </row>
    <row r="20" spans="1:6" x14ac:dyDescent="0.3">
      <c r="A20" s="5" t="s">
        <v>13</v>
      </c>
      <c r="B20" s="17"/>
      <c r="C20" s="17"/>
      <c r="D20" s="17"/>
      <c r="E20" s="17"/>
      <c r="F20" s="17"/>
    </row>
    <row r="21" spans="1:6" x14ac:dyDescent="0.3">
      <c r="A21" s="10" t="s">
        <v>93</v>
      </c>
      <c r="B21" s="17">
        <v>18264.57</v>
      </c>
      <c r="C21" s="17">
        <v>18526.73</v>
      </c>
      <c r="D21" s="17">
        <v>19943.560000000001</v>
      </c>
      <c r="E21" s="17">
        <v>21060.19</v>
      </c>
      <c r="F21" s="17">
        <v>22775.16</v>
      </c>
    </row>
    <row r="22" spans="1:6" x14ac:dyDescent="0.3">
      <c r="A22" s="10" t="s">
        <v>92</v>
      </c>
      <c r="B22" s="17">
        <v>8662.08</v>
      </c>
      <c r="C22" s="17">
        <v>8786.48</v>
      </c>
      <c r="D22" s="17">
        <v>9245.1</v>
      </c>
      <c r="E22" s="17">
        <v>9962.6200000000008</v>
      </c>
      <c r="F22" s="17">
        <v>10825.24</v>
      </c>
    </row>
    <row r="23" spans="1:6" ht="16.5" thickBot="1" x14ac:dyDescent="0.35">
      <c r="A23" s="9" t="s">
        <v>12</v>
      </c>
      <c r="B23" s="18">
        <f>SUM(B6:B22)</f>
        <v>686684.79999999981</v>
      </c>
      <c r="C23" s="18">
        <f>SUM(C6:C22)</f>
        <v>653645.11999999988</v>
      </c>
      <c r="D23" s="18">
        <f>SUM(D6:D22)</f>
        <v>638144.37000000011</v>
      </c>
      <c r="E23" s="18">
        <f>SUM(E6:E22)</f>
        <v>709007.02999999991</v>
      </c>
      <c r="F23" s="18">
        <f>SUM(F6:F22)</f>
        <v>834594.08000000007</v>
      </c>
    </row>
    <row r="24" spans="1:6" ht="16.5" thickTop="1" x14ac:dyDescent="0.3">
      <c r="B24" s="12"/>
      <c r="C24" s="12"/>
      <c r="D24" s="12"/>
      <c r="E24" s="12"/>
      <c r="F24" s="12"/>
    </row>
  </sheetData>
  <pageMargins left="0.7" right="0.7" top="0.75" bottom="0.75" header="0.3" footer="0.3"/>
  <pageSetup paperSize="9" scale="6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H16" sqref="H16"/>
    </sheetView>
  </sheetViews>
  <sheetFormatPr defaultRowHeight="15" x14ac:dyDescent="0.25"/>
  <cols>
    <col min="2" max="2" width="15.5703125" bestFit="1" customWidth="1"/>
    <col min="4" max="4" width="23.28515625" style="13" bestFit="1" customWidth="1"/>
    <col min="6" max="6" width="18" customWidth="1"/>
    <col min="7" max="7" width="11.7109375" customWidth="1"/>
    <col min="8" max="8" width="18" customWidth="1"/>
    <col min="10" max="10" width="9.5703125" bestFit="1" customWidth="1"/>
  </cols>
  <sheetData>
    <row r="1" spans="1:15" x14ac:dyDescent="0.25">
      <c r="B1" t="s">
        <v>14</v>
      </c>
      <c r="D1" s="13" t="s">
        <v>16</v>
      </c>
      <c r="F1" t="s">
        <v>17</v>
      </c>
      <c r="H1" t="s">
        <v>19</v>
      </c>
    </row>
    <row r="2" spans="1:15" x14ac:dyDescent="0.25">
      <c r="B2" t="s">
        <v>15</v>
      </c>
      <c r="F2" t="s">
        <v>18</v>
      </c>
      <c r="H2" t="s">
        <v>20</v>
      </c>
    </row>
    <row r="3" spans="1:15" x14ac:dyDescent="0.25">
      <c r="A3">
        <v>1</v>
      </c>
      <c r="B3" s="13">
        <v>3183.18</v>
      </c>
      <c r="F3" s="13">
        <v>2372</v>
      </c>
      <c r="G3" s="13"/>
      <c r="H3" s="13">
        <v>1898</v>
      </c>
      <c r="J3" s="14">
        <f>SUM(F3:H3)</f>
        <v>4270</v>
      </c>
      <c r="L3" s="14">
        <f>+F3/J3*100</f>
        <v>55.550351288056213</v>
      </c>
      <c r="N3" s="14">
        <f>+H3/J3*100</f>
        <v>44.449648711943794</v>
      </c>
      <c r="O3" s="14">
        <f>+L3+N3</f>
        <v>100</v>
      </c>
    </row>
    <row r="4" spans="1:15" x14ac:dyDescent="0.25">
      <c r="A4">
        <v>2</v>
      </c>
      <c r="B4" s="13">
        <v>3183.18</v>
      </c>
      <c r="F4" s="13">
        <v>2372</v>
      </c>
      <c r="G4" s="13"/>
      <c r="H4" s="13">
        <v>1898</v>
      </c>
      <c r="J4" s="14">
        <f t="shared" ref="J4:J6" si="0">SUM(F4:H4)</f>
        <v>4270</v>
      </c>
      <c r="L4" s="14">
        <f t="shared" ref="L4:L6" si="1">+F4/J4*100</f>
        <v>55.550351288056213</v>
      </c>
      <c r="N4" s="14">
        <f t="shared" ref="N4:N6" si="2">+H4/J4*100</f>
        <v>44.449648711943794</v>
      </c>
    </row>
    <row r="5" spans="1:15" x14ac:dyDescent="0.25">
      <c r="A5">
        <v>3</v>
      </c>
      <c r="B5" s="13">
        <v>3183.18</v>
      </c>
      <c r="F5" s="13">
        <v>2387.71</v>
      </c>
      <c r="G5" s="13"/>
      <c r="H5" s="13">
        <v>1882.29</v>
      </c>
      <c r="J5" s="14">
        <f t="shared" si="0"/>
        <v>4270</v>
      </c>
      <c r="L5" s="14">
        <f t="shared" si="1"/>
        <v>55.918266978922716</v>
      </c>
      <c r="N5" s="14">
        <f t="shared" si="2"/>
        <v>44.081733021077284</v>
      </c>
    </row>
    <row r="6" spans="1:15" x14ac:dyDescent="0.25">
      <c r="A6">
        <v>4</v>
      </c>
      <c r="B6" s="13">
        <v>3183.18</v>
      </c>
      <c r="F6" s="13">
        <v>2387.71</v>
      </c>
      <c r="G6" s="13"/>
      <c r="H6" s="13">
        <v>1882.29</v>
      </c>
      <c r="J6" s="14">
        <f t="shared" si="0"/>
        <v>4270</v>
      </c>
      <c r="L6" s="14">
        <f t="shared" si="1"/>
        <v>55.918266978922716</v>
      </c>
      <c r="N6" s="14">
        <f t="shared" si="2"/>
        <v>44.081733021077284</v>
      </c>
    </row>
    <row r="7" spans="1:15" x14ac:dyDescent="0.25">
      <c r="A7">
        <v>5</v>
      </c>
      <c r="B7" s="13">
        <v>3183.18</v>
      </c>
      <c r="D7" s="13">
        <v>2576</v>
      </c>
      <c r="F7" s="13">
        <f>+D7*$L$3/100</f>
        <v>1430.9770491803281</v>
      </c>
      <c r="G7" s="13"/>
      <c r="H7" s="13">
        <f>+D7-F7</f>
        <v>1145.0229508196719</v>
      </c>
    </row>
    <row r="8" spans="1:15" x14ac:dyDescent="0.25">
      <c r="A8">
        <v>6</v>
      </c>
      <c r="B8" s="13">
        <v>3183.18</v>
      </c>
      <c r="D8" s="13">
        <v>3500</v>
      </c>
      <c r="F8" s="13">
        <f t="shared" ref="F8:F11" si="3">+D8*$L$3/100</f>
        <v>1944.2622950819673</v>
      </c>
      <c r="G8" s="13"/>
      <c r="H8" s="13">
        <f t="shared" ref="H8:H11" si="4">+D8-F8</f>
        <v>1555.7377049180327</v>
      </c>
    </row>
    <row r="9" spans="1:15" x14ac:dyDescent="0.25">
      <c r="A9">
        <v>7</v>
      </c>
      <c r="B9" s="13">
        <v>3183.18</v>
      </c>
      <c r="D9" s="13">
        <v>3500</v>
      </c>
      <c r="F9" s="13">
        <f t="shared" si="3"/>
        <v>1944.2622950819673</v>
      </c>
      <c r="G9" s="13"/>
      <c r="H9" s="13">
        <f t="shared" si="4"/>
        <v>1555.7377049180327</v>
      </c>
    </row>
    <row r="10" spans="1:15" x14ac:dyDescent="0.25">
      <c r="A10">
        <v>8</v>
      </c>
      <c r="B10" s="13"/>
      <c r="D10" s="13">
        <v>3654</v>
      </c>
      <c r="F10" s="13">
        <f t="shared" si="3"/>
        <v>2029.809836065574</v>
      </c>
      <c r="G10" s="13"/>
      <c r="H10" s="13">
        <f t="shared" si="4"/>
        <v>1624.190163934426</v>
      </c>
    </row>
    <row r="11" spans="1:15" x14ac:dyDescent="0.25">
      <c r="A11">
        <v>9</v>
      </c>
      <c r="B11" s="13"/>
      <c r="D11" s="13">
        <v>119.23</v>
      </c>
      <c r="F11" s="13">
        <f t="shared" si="3"/>
        <v>66.232683840749417</v>
      </c>
      <c r="G11" s="13"/>
      <c r="H11" s="13">
        <f t="shared" si="4"/>
        <v>52.997316159250587</v>
      </c>
    </row>
    <row r="12" spans="1:15" x14ac:dyDescent="0.25">
      <c r="A12">
        <v>10</v>
      </c>
      <c r="B12" s="13"/>
      <c r="F12" s="13"/>
      <c r="G12" s="13"/>
      <c r="H12" s="13"/>
    </row>
    <row r="13" spans="1:15" x14ac:dyDescent="0.25">
      <c r="A13">
        <v>11</v>
      </c>
      <c r="B13" s="13">
        <v>2556.96</v>
      </c>
      <c r="F13" s="13"/>
      <c r="G13" s="13"/>
      <c r="H13" s="13"/>
    </row>
    <row r="14" spans="1:15" x14ac:dyDescent="0.25">
      <c r="A14">
        <v>12</v>
      </c>
      <c r="B14" s="13">
        <v>3297.08</v>
      </c>
      <c r="F14" s="13"/>
      <c r="G14" s="13"/>
      <c r="H14" s="13"/>
    </row>
    <row r="15" spans="1:15" x14ac:dyDescent="0.25">
      <c r="F15" s="13"/>
      <c r="G15" s="13"/>
      <c r="H15" s="13"/>
    </row>
    <row r="16" spans="1:15" x14ac:dyDescent="0.25">
      <c r="B16" s="14">
        <f>SUM(B3:B14)</f>
        <v>28136.299999999996</v>
      </c>
      <c r="D16" s="14">
        <f>SUM(D3:D14)</f>
        <v>13349.23</v>
      </c>
      <c r="F16" s="14">
        <f>SUM(F3:F14)</f>
        <v>16934.964159250587</v>
      </c>
      <c r="G16" s="14"/>
      <c r="H16" s="14">
        <f>SUM(H3:H14)</f>
        <v>13494.265840749413</v>
      </c>
    </row>
    <row r="18" spans="2:8" x14ac:dyDescent="0.25">
      <c r="B18" s="14">
        <f>+Foglio3!$P$2</f>
        <v>307691.12</v>
      </c>
      <c r="H18" s="14">
        <f>F16+H16</f>
        <v>30429.23</v>
      </c>
    </row>
    <row r="19" spans="2:8" x14ac:dyDescent="0.25">
      <c r="B19" s="14">
        <f>+B16+B18</f>
        <v>335827.42</v>
      </c>
    </row>
    <row r="21" spans="2:8" x14ac:dyDescent="0.25">
      <c r="H21" s="14">
        <v>17080</v>
      </c>
    </row>
    <row r="22" spans="2:8" x14ac:dyDescent="0.25">
      <c r="H22" s="14">
        <f>+D16+H21</f>
        <v>30429.23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sqref="A1:XFD1048576"/>
    </sheetView>
  </sheetViews>
  <sheetFormatPr defaultRowHeight="15" x14ac:dyDescent="0.25"/>
  <cols>
    <col min="6" max="6" width="10.140625" bestFit="1" customWidth="1"/>
    <col min="8" max="8" width="11.5703125" style="13" bestFit="1" customWidth="1"/>
    <col min="10" max="10" width="51.42578125" bestFit="1" customWidth="1"/>
    <col min="12" max="12" width="15.85546875" bestFit="1" customWidth="1"/>
    <col min="14" max="14" width="10.5703125" style="13" bestFit="1" customWidth="1"/>
    <col min="16" max="16" width="11.5703125" style="13" bestFit="1" customWidth="1"/>
  </cols>
  <sheetData>
    <row r="1" spans="1:17" x14ac:dyDescent="0.25">
      <c r="F1" t="s">
        <v>64</v>
      </c>
      <c r="J1" t="s">
        <v>90</v>
      </c>
    </row>
    <row r="2" spans="1:17" x14ac:dyDescent="0.25">
      <c r="A2" t="s">
        <v>21</v>
      </c>
      <c r="B2">
        <v>10000905</v>
      </c>
      <c r="C2" t="s">
        <v>22</v>
      </c>
      <c r="F2" t="s">
        <v>23</v>
      </c>
      <c r="G2" t="s">
        <v>24</v>
      </c>
      <c r="H2" s="13">
        <v>41743.03</v>
      </c>
      <c r="J2" t="s">
        <v>78</v>
      </c>
      <c r="K2" t="s">
        <v>71</v>
      </c>
      <c r="L2" t="s">
        <v>79</v>
      </c>
      <c r="N2" s="13">
        <v>27971.919999999998</v>
      </c>
      <c r="O2" t="s">
        <v>82</v>
      </c>
      <c r="P2" s="15">
        <f>+N2*11</f>
        <v>307691.12</v>
      </c>
      <c r="Q2" t="s">
        <v>86</v>
      </c>
    </row>
    <row r="3" spans="1:17" x14ac:dyDescent="0.25">
      <c r="A3" t="s">
        <v>21</v>
      </c>
      <c r="B3">
        <v>10000905</v>
      </c>
      <c r="C3" t="s">
        <v>22</v>
      </c>
      <c r="F3" t="s">
        <v>23</v>
      </c>
      <c r="G3" t="s">
        <v>25</v>
      </c>
      <c r="H3" s="13">
        <v>3183.18</v>
      </c>
      <c r="J3" t="s">
        <v>65</v>
      </c>
      <c r="K3" t="s">
        <v>71</v>
      </c>
      <c r="L3" t="s">
        <v>67</v>
      </c>
      <c r="N3" s="13">
        <v>1245.1400000000001</v>
      </c>
      <c r="O3" t="s">
        <v>83</v>
      </c>
      <c r="P3" s="15">
        <v>13696.54</v>
      </c>
      <c r="Q3" t="s">
        <v>87</v>
      </c>
    </row>
    <row r="4" spans="1:17" x14ac:dyDescent="0.25">
      <c r="A4" t="s">
        <v>21</v>
      </c>
      <c r="B4">
        <v>10000905</v>
      </c>
      <c r="C4" t="s">
        <v>22</v>
      </c>
      <c r="F4" t="s">
        <v>26</v>
      </c>
      <c r="G4" t="s">
        <v>27</v>
      </c>
      <c r="H4" s="13">
        <v>3183.18</v>
      </c>
      <c r="J4" t="s">
        <v>65</v>
      </c>
      <c r="K4" t="s">
        <v>72</v>
      </c>
      <c r="L4" t="s">
        <v>67</v>
      </c>
      <c r="N4" s="13">
        <v>6262.98</v>
      </c>
      <c r="O4" t="s">
        <v>84</v>
      </c>
      <c r="P4" s="15">
        <f>+N4*11</f>
        <v>68892.78</v>
      </c>
      <c r="Q4" t="s">
        <v>88</v>
      </c>
    </row>
    <row r="5" spans="1:17" x14ac:dyDescent="0.25">
      <c r="A5" t="s">
        <v>21</v>
      </c>
      <c r="B5">
        <v>10000905</v>
      </c>
      <c r="C5" t="s">
        <v>22</v>
      </c>
      <c r="F5" t="s">
        <v>26</v>
      </c>
      <c r="G5" t="s">
        <v>28</v>
      </c>
      <c r="H5" s="13">
        <v>41743.03</v>
      </c>
      <c r="J5" t="s">
        <v>78</v>
      </c>
      <c r="K5" t="s">
        <v>72</v>
      </c>
      <c r="L5" t="s">
        <v>79</v>
      </c>
      <c r="N5" s="13">
        <v>6262.98</v>
      </c>
      <c r="O5" t="s">
        <v>85</v>
      </c>
      <c r="P5" s="15">
        <f>+N5*11</f>
        <v>68892.78</v>
      </c>
      <c r="Q5" t="s">
        <v>89</v>
      </c>
    </row>
    <row r="6" spans="1:17" x14ac:dyDescent="0.25">
      <c r="A6" t="s">
        <v>21</v>
      </c>
      <c r="B6">
        <v>10000905</v>
      </c>
      <c r="C6" t="s">
        <v>22</v>
      </c>
      <c r="F6" t="s">
        <v>29</v>
      </c>
      <c r="G6" t="s">
        <v>30</v>
      </c>
      <c r="H6" s="13">
        <v>41743.03</v>
      </c>
      <c r="J6" t="s">
        <v>78</v>
      </c>
      <c r="K6" t="s">
        <v>73</v>
      </c>
      <c r="L6" t="s">
        <v>79</v>
      </c>
      <c r="P6" s="13">
        <f>SUM(P2:P5)</f>
        <v>459173.22</v>
      </c>
    </row>
    <row r="7" spans="1:17" x14ac:dyDescent="0.25">
      <c r="A7" t="s">
        <v>21</v>
      </c>
      <c r="B7">
        <v>10000905</v>
      </c>
      <c r="C7" t="s">
        <v>22</v>
      </c>
      <c r="F7" t="s">
        <v>29</v>
      </c>
      <c r="G7" t="s">
        <v>31</v>
      </c>
      <c r="H7" s="13">
        <v>3183.18</v>
      </c>
      <c r="J7" t="s">
        <v>65</v>
      </c>
      <c r="K7" t="s">
        <v>73</v>
      </c>
      <c r="L7" t="s">
        <v>67</v>
      </c>
    </row>
    <row r="8" spans="1:17" x14ac:dyDescent="0.25">
      <c r="A8" t="s">
        <v>21</v>
      </c>
      <c r="B8">
        <v>10000905</v>
      </c>
      <c r="C8" t="s">
        <v>22</v>
      </c>
      <c r="F8" t="s">
        <v>32</v>
      </c>
      <c r="G8" t="s">
        <v>33</v>
      </c>
      <c r="H8" s="13">
        <v>2576</v>
      </c>
      <c r="J8" t="s">
        <v>68</v>
      </c>
      <c r="K8" t="s">
        <v>69</v>
      </c>
      <c r="L8" t="s">
        <v>70</v>
      </c>
    </row>
    <row r="9" spans="1:17" x14ac:dyDescent="0.25">
      <c r="A9" t="s">
        <v>21</v>
      </c>
      <c r="B9">
        <v>10000905</v>
      </c>
      <c r="C9" t="s">
        <v>22</v>
      </c>
      <c r="F9" t="s">
        <v>34</v>
      </c>
      <c r="G9" t="s">
        <v>35</v>
      </c>
      <c r="H9" s="13">
        <v>41743.03</v>
      </c>
      <c r="J9" t="s">
        <v>65</v>
      </c>
      <c r="K9" t="s">
        <v>69</v>
      </c>
      <c r="L9" t="s">
        <v>67</v>
      </c>
      <c r="P9" s="15">
        <f>+H3+H4+H7+H10+H12+H16+H19+H24+H25</f>
        <v>28136.299999999996</v>
      </c>
    </row>
    <row r="10" spans="1:17" x14ac:dyDescent="0.25">
      <c r="A10" t="s">
        <v>21</v>
      </c>
      <c r="B10">
        <v>10000905</v>
      </c>
      <c r="C10" t="s">
        <v>22</v>
      </c>
      <c r="F10" t="s">
        <v>34</v>
      </c>
      <c r="G10" t="s">
        <v>36</v>
      </c>
      <c r="H10" s="13">
        <v>3183.18</v>
      </c>
      <c r="J10" t="s">
        <v>65</v>
      </c>
      <c r="K10" t="s">
        <v>69</v>
      </c>
      <c r="L10" t="s">
        <v>67</v>
      </c>
    </row>
    <row r="11" spans="1:17" x14ac:dyDescent="0.25">
      <c r="A11" t="s">
        <v>21</v>
      </c>
      <c r="B11">
        <v>10000905</v>
      </c>
      <c r="C11" t="s">
        <v>22</v>
      </c>
      <c r="F11" t="s">
        <v>37</v>
      </c>
      <c r="G11" t="s">
        <v>38</v>
      </c>
      <c r="H11" s="13">
        <v>3500</v>
      </c>
      <c r="J11" t="s">
        <v>68</v>
      </c>
      <c r="K11" t="s">
        <v>74</v>
      </c>
      <c r="L11" t="s">
        <v>70</v>
      </c>
    </row>
    <row r="12" spans="1:17" x14ac:dyDescent="0.25">
      <c r="A12" t="s">
        <v>21</v>
      </c>
      <c r="B12">
        <v>10000905</v>
      </c>
      <c r="C12" t="s">
        <v>22</v>
      </c>
      <c r="F12" t="s">
        <v>39</v>
      </c>
      <c r="G12" t="s">
        <v>40</v>
      </c>
      <c r="H12" s="13">
        <v>3183.18</v>
      </c>
      <c r="J12" t="s">
        <v>65</v>
      </c>
      <c r="K12" t="s">
        <v>74</v>
      </c>
      <c r="L12" t="s">
        <v>67</v>
      </c>
      <c r="P12" s="13">
        <f>+H8+H11+H14+H17+H20</f>
        <v>13349.23</v>
      </c>
    </row>
    <row r="13" spans="1:17" x14ac:dyDescent="0.25">
      <c r="A13" t="s">
        <v>21</v>
      </c>
      <c r="B13">
        <v>10000905</v>
      </c>
      <c r="C13" t="s">
        <v>22</v>
      </c>
      <c r="F13" t="s">
        <v>39</v>
      </c>
      <c r="G13" t="s">
        <v>41</v>
      </c>
      <c r="H13" s="13">
        <v>41743.03</v>
      </c>
      <c r="J13" t="s">
        <v>78</v>
      </c>
      <c r="K13" t="s">
        <v>74</v>
      </c>
      <c r="L13" t="s">
        <v>79</v>
      </c>
    </row>
    <row r="14" spans="1:17" x14ac:dyDescent="0.25">
      <c r="A14" t="s">
        <v>21</v>
      </c>
      <c r="B14">
        <v>10000905</v>
      </c>
      <c r="C14" t="s">
        <v>22</v>
      </c>
      <c r="F14" t="s">
        <v>42</v>
      </c>
      <c r="G14" t="s">
        <v>43</v>
      </c>
      <c r="H14" s="13">
        <v>3500</v>
      </c>
      <c r="J14" t="s">
        <v>68</v>
      </c>
      <c r="K14" t="s">
        <v>75</v>
      </c>
      <c r="L14" t="s">
        <v>70</v>
      </c>
    </row>
    <row r="15" spans="1:17" x14ac:dyDescent="0.25">
      <c r="A15" t="s">
        <v>21</v>
      </c>
      <c r="B15">
        <v>10000905</v>
      </c>
      <c r="C15" t="s">
        <v>22</v>
      </c>
      <c r="F15" t="s">
        <v>44</v>
      </c>
      <c r="G15" t="s">
        <v>45</v>
      </c>
      <c r="H15" s="13">
        <v>41743.03</v>
      </c>
      <c r="J15" t="s">
        <v>78</v>
      </c>
      <c r="K15" t="s">
        <v>75</v>
      </c>
      <c r="L15" t="s">
        <v>79</v>
      </c>
    </row>
    <row r="16" spans="1:17" x14ac:dyDescent="0.25">
      <c r="A16" t="s">
        <v>21</v>
      </c>
      <c r="B16">
        <v>10000905</v>
      </c>
      <c r="C16" t="s">
        <v>22</v>
      </c>
      <c r="F16" t="s">
        <v>44</v>
      </c>
      <c r="G16" t="s">
        <v>46</v>
      </c>
      <c r="H16" s="13">
        <v>3183.18</v>
      </c>
      <c r="J16" t="s">
        <v>65</v>
      </c>
      <c r="K16" t="s">
        <v>75</v>
      </c>
      <c r="L16" t="s">
        <v>67</v>
      </c>
    </row>
    <row r="17" spans="1:16" x14ac:dyDescent="0.25">
      <c r="A17" t="s">
        <v>21</v>
      </c>
      <c r="B17">
        <v>10000905</v>
      </c>
      <c r="C17" t="s">
        <v>22</v>
      </c>
      <c r="F17" t="s">
        <v>47</v>
      </c>
      <c r="G17" t="s">
        <v>48</v>
      </c>
      <c r="H17" s="13">
        <v>3654</v>
      </c>
      <c r="J17" t="s">
        <v>68</v>
      </c>
      <c r="K17" t="s">
        <v>76</v>
      </c>
      <c r="L17" t="s">
        <v>70</v>
      </c>
    </row>
    <row r="18" spans="1:16" x14ac:dyDescent="0.25">
      <c r="A18" t="s">
        <v>21</v>
      </c>
      <c r="B18">
        <v>10000905</v>
      </c>
      <c r="C18" t="s">
        <v>22</v>
      </c>
      <c r="F18" t="s">
        <v>49</v>
      </c>
      <c r="G18" t="s">
        <v>50</v>
      </c>
      <c r="H18" s="13">
        <v>41743.03</v>
      </c>
      <c r="J18" t="s">
        <v>78</v>
      </c>
      <c r="K18" t="s">
        <v>76</v>
      </c>
      <c r="L18" t="s">
        <v>79</v>
      </c>
    </row>
    <row r="19" spans="1:16" x14ac:dyDescent="0.25">
      <c r="A19" t="s">
        <v>21</v>
      </c>
      <c r="B19">
        <v>10000905</v>
      </c>
      <c r="C19" t="s">
        <v>22</v>
      </c>
      <c r="F19" t="s">
        <v>49</v>
      </c>
      <c r="G19" t="s">
        <v>51</v>
      </c>
      <c r="H19" s="13">
        <v>3183.18</v>
      </c>
      <c r="J19" t="s">
        <v>65</v>
      </c>
      <c r="K19" t="s">
        <v>76</v>
      </c>
      <c r="L19" t="s">
        <v>67</v>
      </c>
    </row>
    <row r="20" spans="1:16" x14ac:dyDescent="0.25">
      <c r="A20" t="s">
        <v>21</v>
      </c>
      <c r="B20">
        <v>10000905</v>
      </c>
      <c r="C20" t="s">
        <v>22</v>
      </c>
      <c r="F20" t="s">
        <v>52</v>
      </c>
      <c r="G20" t="s">
        <v>53</v>
      </c>
      <c r="H20" s="13">
        <v>119.23</v>
      </c>
    </row>
    <row r="21" spans="1:16" x14ac:dyDescent="0.25">
      <c r="A21" t="s">
        <v>21</v>
      </c>
      <c r="B21">
        <v>10000905</v>
      </c>
      <c r="C21" t="s">
        <v>22</v>
      </c>
      <c r="F21" t="s">
        <v>54</v>
      </c>
      <c r="G21" t="s">
        <v>55</v>
      </c>
      <c r="H21" s="13">
        <v>41743.03</v>
      </c>
      <c r="J21" t="s">
        <v>78</v>
      </c>
      <c r="K21" t="s">
        <v>80</v>
      </c>
      <c r="L21" t="s">
        <v>79</v>
      </c>
    </row>
    <row r="22" spans="1:16" x14ac:dyDescent="0.25">
      <c r="A22" t="s">
        <v>21</v>
      </c>
      <c r="B22">
        <v>10000905</v>
      </c>
      <c r="C22" t="s">
        <v>22</v>
      </c>
      <c r="F22" t="s">
        <v>56</v>
      </c>
      <c r="G22" t="s">
        <v>57</v>
      </c>
      <c r="H22" s="13">
        <v>41743.03</v>
      </c>
      <c r="J22" t="s">
        <v>78</v>
      </c>
      <c r="K22" t="s">
        <v>81</v>
      </c>
      <c r="L22" t="s">
        <v>79</v>
      </c>
    </row>
    <row r="23" spans="1:16" x14ac:dyDescent="0.25">
      <c r="A23" t="s">
        <v>21</v>
      </c>
      <c r="B23">
        <v>10000905</v>
      </c>
      <c r="C23" t="s">
        <v>22</v>
      </c>
      <c r="F23" t="s">
        <v>58</v>
      </c>
      <c r="G23" t="s">
        <v>59</v>
      </c>
      <c r="H23" s="13">
        <v>41743.03</v>
      </c>
      <c r="J23" t="s">
        <v>78</v>
      </c>
      <c r="K23" t="s">
        <v>66</v>
      </c>
      <c r="L23" t="s">
        <v>79</v>
      </c>
    </row>
    <row r="24" spans="1:16" x14ac:dyDescent="0.25">
      <c r="A24" t="s">
        <v>21</v>
      </c>
      <c r="B24">
        <v>10000905</v>
      </c>
      <c r="C24" t="s">
        <v>22</v>
      </c>
      <c r="F24" t="s">
        <v>58</v>
      </c>
      <c r="G24" t="s">
        <v>60</v>
      </c>
      <c r="H24" s="13">
        <v>2556.96</v>
      </c>
      <c r="J24" t="s">
        <v>65</v>
      </c>
      <c r="K24" t="s">
        <v>66</v>
      </c>
      <c r="L24" t="s">
        <v>67</v>
      </c>
    </row>
    <row r="25" spans="1:16" x14ac:dyDescent="0.25">
      <c r="A25" t="s">
        <v>21</v>
      </c>
      <c r="B25">
        <v>10000905</v>
      </c>
      <c r="C25" t="s">
        <v>22</v>
      </c>
      <c r="F25" t="s">
        <v>61</v>
      </c>
      <c r="G25" t="s">
        <v>62</v>
      </c>
      <c r="H25" s="13">
        <v>3297.08</v>
      </c>
      <c r="J25" t="s">
        <v>65</v>
      </c>
      <c r="K25" t="s">
        <v>77</v>
      </c>
      <c r="L25" t="s">
        <v>67</v>
      </c>
      <c r="P25" s="13">
        <f>+P6+P9+P13</f>
        <v>487309.51999999996</v>
      </c>
    </row>
    <row r="26" spans="1:16" x14ac:dyDescent="0.25">
      <c r="A26" t="s">
        <v>21</v>
      </c>
      <c r="B26">
        <v>10000905</v>
      </c>
      <c r="C26" t="s">
        <v>22</v>
      </c>
      <c r="F26" t="s">
        <v>61</v>
      </c>
      <c r="G26" t="s">
        <v>63</v>
      </c>
      <c r="H26" s="13">
        <v>41743.03</v>
      </c>
      <c r="J26" t="s">
        <v>78</v>
      </c>
      <c r="K26" t="s">
        <v>77</v>
      </c>
      <c r="L26" t="s">
        <v>79</v>
      </c>
    </row>
    <row r="28" spans="1:16" x14ac:dyDescent="0.25">
      <c r="H28" s="13">
        <f>SUM(H2:H26)</f>
        <v>500658.86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Conter</dc:creator>
  <cp:lastModifiedBy>Verena Kompatscher</cp:lastModifiedBy>
  <cp:lastPrinted>2022-01-31T15:32:17Z</cp:lastPrinted>
  <dcterms:created xsi:type="dcterms:W3CDTF">2016-01-29T09:31:31Z</dcterms:created>
  <dcterms:modified xsi:type="dcterms:W3CDTF">2025-01-31T11:04:03Z</dcterms:modified>
</cp:coreProperties>
</file>