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Webseite\Amministrazione trasparente\Personal\Retribuzioni Direzione e CDA\"/>
    </mc:Choice>
  </mc:AlternateContent>
  <bookViews>
    <workbookView xWindow="0" yWindow="0" windowWidth="28800" windowHeight="12435"/>
  </bookViews>
  <sheets>
    <sheet name="Foglio1" sheetId="1" r:id="rId1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1" l="1"/>
  <c r="J19" i="1"/>
  <c r="F19" i="1"/>
  <c r="K18" i="1"/>
  <c r="H18" i="1"/>
  <c r="F18" i="1"/>
  <c r="J18" i="1" s="1"/>
  <c r="K17" i="1"/>
  <c r="H17" i="1"/>
  <c r="F17" i="1"/>
  <c r="J17" i="1" s="1"/>
  <c r="K10" i="1"/>
  <c r="H10" i="1"/>
  <c r="F10" i="1"/>
  <c r="J10" i="1" s="1"/>
  <c r="K9" i="1"/>
  <c r="I9" i="1"/>
  <c r="H9" i="1"/>
  <c r="F9" i="1"/>
  <c r="J9" i="1" s="1"/>
  <c r="K5" i="1" l="1"/>
  <c r="J11" i="1" l="1"/>
  <c r="J12" i="1"/>
  <c r="J7" i="1"/>
  <c r="J6" i="1"/>
  <c r="H37" i="1"/>
  <c r="F37" i="1"/>
  <c r="H36" i="1"/>
  <c r="F36" i="1"/>
  <c r="J34" i="1"/>
  <c r="J33" i="1"/>
  <c r="J32" i="1"/>
  <c r="H31" i="1"/>
  <c r="F31" i="1"/>
  <c r="H30" i="1"/>
  <c r="F30" i="1"/>
  <c r="J28" i="1"/>
  <c r="J27" i="1"/>
  <c r="J36" i="1" l="1"/>
  <c r="J37" i="1"/>
  <c r="J30" i="1"/>
  <c r="J31" i="1"/>
  <c r="J15" i="1"/>
  <c r="J14" i="1"/>
  <c r="J13" i="1"/>
  <c r="J5" i="1" l="1"/>
  <c r="J45" i="1"/>
  <c r="J46" i="1"/>
  <c r="J47" i="1"/>
  <c r="J49" i="1"/>
  <c r="J50" i="1"/>
  <c r="J51" i="1"/>
  <c r="J52" i="1"/>
  <c r="J53" i="1"/>
  <c r="J55" i="1"/>
  <c r="J56" i="1"/>
  <c r="J57" i="1"/>
  <c r="J109" i="1" l="1"/>
  <c r="J108" i="1"/>
  <c r="J107" i="1"/>
  <c r="J80" i="1" l="1"/>
  <c r="J79" i="1"/>
  <c r="J78" i="1"/>
  <c r="J73" i="1"/>
  <c r="J72" i="1"/>
  <c r="J71" i="1"/>
  <c r="J68" i="1"/>
  <c r="J64" i="1" l="1"/>
  <c r="J65" i="1"/>
  <c r="J66" i="1"/>
  <c r="J69" i="1"/>
  <c r="J70" i="1"/>
  <c r="J74" i="1"/>
  <c r="J75" i="1"/>
  <c r="J76" i="1"/>
  <c r="J81" i="1"/>
  <c r="J88" i="1" l="1"/>
  <c r="J89" i="1"/>
  <c r="J90" i="1"/>
  <c r="H92" i="1"/>
  <c r="J92" i="1" s="1"/>
  <c r="J93" i="1"/>
  <c r="J94" i="1"/>
  <c r="F95" i="1"/>
  <c r="J95" i="1" s="1"/>
  <c r="F96" i="1"/>
  <c r="H96" i="1"/>
  <c r="J98" i="1"/>
  <c r="J99" i="1"/>
  <c r="J100" i="1"/>
  <c r="J96" i="1" l="1"/>
</calcChain>
</file>

<file path=xl/comments1.xml><?xml version="1.0" encoding="utf-8"?>
<comments xmlns="http://schemas.openxmlformats.org/spreadsheetml/2006/main">
  <authors>
    <author>Verena Kompatscher</author>
  </authors>
  <commentList>
    <comment ref="F92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47.200
ctr prev. 2% 944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1.860
ctr prev. 2% 37</t>
        </r>
      </text>
    </comment>
    <comment ref="I92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messo in fattura</t>
        </r>
      </text>
    </comment>
    <comment ref="F95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7.200
ctr prev. 4% 288</t>
        </r>
      </text>
    </comment>
    <comment ref="H95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1.302
ctr. prev. 4% 52</t>
        </r>
      </text>
    </comment>
    <comment ref="F96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7.200
ctr prev. 4% 288</t>
        </r>
      </text>
    </comment>
    <comment ref="H96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1.395
ctr. prev. 4% 56</t>
        </r>
      </text>
    </comment>
    <comment ref="F98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25.710
ctr prev. 4% 1.028,40</t>
        </r>
      </text>
    </comment>
    <comment ref="F99" authorId="0" shapeId="0">
      <text>
        <r>
          <rPr>
            <b/>
            <sz val="9"/>
            <color indexed="81"/>
            <rFont val="Tahoma"/>
            <family val="2"/>
          </rPr>
          <t>Verena Kompatscher:</t>
        </r>
        <r>
          <rPr>
            <sz val="9"/>
            <color indexed="81"/>
            <rFont val="Tahoma"/>
            <family val="2"/>
          </rPr>
          <t xml:space="preserve">
onorario 20.381
ctr prev. 4% 815,24</t>
        </r>
      </text>
    </comment>
  </commentList>
</comments>
</file>

<file path=xl/sharedStrings.xml><?xml version="1.0" encoding="utf-8"?>
<sst xmlns="http://schemas.openxmlformats.org/spreadsheetml/2006/main" count="332" uniqueCount="70">
  <si>
    <t>TROCKNER</t>
  </si>
  <si>
    <t>VERENA</t>
  </si>
  <si>
    <t>TREVISSON</t>
  </si>
  <si>
    <t>ROBERTO</t>
  </si>
  <si>
    <t>GALLINA</t>
  </si>
  <si>
    <t>FRANCESCO</t>
  </si>
  <si>
    <t>ROSANELLI</t>
  </si>
  <si>
    <t>RUPERT</t>
  </si>
  <si>
    <t xml:space="preserve">IARUSSI </t>
  </si>
  <si>
    <t>ILJA</t>
  </si>
  <si>
    <t xml:space="preserve">SPINELLI </t>
  </si>
  <si>
    <t>ANDREA</t>
  </si>
  <si>
    <t>BONOMINI</t>
  </si>
  <si>
    <t>POLITI</t>
  </si>
  <si>
    <t>MONICA</t>
  </si>
  <si>
    <t>MICHELA ALESSIA</t>
  </si>
  <si>
    <t>DIRIGENTE</t>
  </si>
  <si>
    <t>PRESIDENTE</t>
  </si>
  <si>
    <t>VICE-PRESIDENTE</t>
  </si>
  <si>
    <t>MEMBRO CDA</t>
  </si>
  <si>
    <t>SINDACO</t>
  </si>
  <si>
    <t>SCIASCIA</t>
  </si>
  <si>
    <t>GIUSEPPE</t>
  </si>
  <si>
    <t>MICHELETTO</t>
  </si>
  <si>
    <t>BRUNA</t>
  </si>
  <si>
    <t>BENEDIKTER</t>
  </si>
  <si>
    <t>GERHARD</t>
  </si>
  <si>
    <t>busta paga</t>
  </si>
  <si>
    <t>fattura mensile</t>
  </si>
  <si>
    <t>fattura trimestrale</t>
  </si>
  <si>
    <t>fattura annuale</t>
  </si>
  <si>
    <t>fattura</t>
  </si>
  <si>
    <t>TULLIO</t>
  </si>
  <si>
    <t>NEGRI</t>
  </si>
  <si>
    <t>SARA</t>
  </si>
  <si>
    <t>REFATTI</t>
  </si>
  <si>
    <t>SONIA</t>
  </si>
  <si>
    <t>ABRATE</t>
  </si>
  <si>
    <t>GIANFRANCO</t>
  </si>
  <si>
    <t xml:space="preserve">MIGNOLI </t>
  </si>
  <si>
    <t>GUGLIELMO</t>
  </si>
  <si>
    <t xml:space="preserve">CONCER </t>
  </si>
  <si>
    <t>ANNO/JAHR 2018</t>
  </si>
  <si>
    <t>ANNO/JAHR 2017</t>
  </si>
  <si>
    <t>ANNO/JAHR 2016</t>
  </si>
  <si>
    <t>ANNO/JAHR 2015</t>
  </si>
  <si>
    <t>ANNO/JAHR 2014</t>
  </si>
  <si>
    <t>Cognome/Nachname</t>
  </si>
  <si>
    <t>Nome/Name</t>
  </si>
  <si>
    <t>Qualifica/Fuktion</t>
  </si>
  <si>
    <t>Fine carica/Ende Mandat</t>
  </si>
  <si>
    <t>Compenso/Entlohnung</t>
  </si>
  <si>
    <t>Retribuzione lorda/Brutto Entlohnung</t>
  </si>
  <si>
    <t>Premio di risultato (rif. 2017)/Prämie (Vorjahr)</t>
  </si>
  <si>
    <t>Gettone di presenza/Sitzungsgeld</t>
  </si>
  <si>
    <t>Rimborso spese/Spesenrückerstattung</t>
  </si>
  <si>
    <t>Totale/Gesamt</t>
  </si>
  <si>
    <t xml:space="preserve">di cui contributi previdenziali a carico del prestatore/davon Sozialversicherungsbeiträge </t>
  </si>
  <si>
    <t>Premio di risultato (rif. 2016)/Prämie (Vorjahr)</t>
  </si>
  <si>
    <t>Premio di risultato (rif. 2015)/Prämie (Vorjahr)</t>
  </si>
  <si>
    <t>Premio di risultato (rif. 2014)/Prämie (Vorjahr)</t>
  </si>
  <si>
    <t>Premio di risultato (rif. 2013)/Prämie (Vorjahr)</t>
  </si>
  <si>
    <t>ANNO/JAHR 2019</t>
  </si>
  <si>
    <t>TODESCO</t>
  </si>
  <si>
    <t>ISABELLA</t>
  </si>
  <si>
    <t>BEDIN</t>
  </si>
  <si>
    <t>KILIAN</t>
  </si>
  <si>
    <t>FATTOR</t>
  </si>
  <si>
    <t>STEFANO</t>
  </si>
  <si>
    <t>SACCHI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</si>
</sst>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.5"/>
      <color theme="1"/>
      <name val="Bodoni Egyptian Pro Regular"/>
      <family val="3"/>
    </font>
    <font>
      <sz val="11.5"/>
      <color theme="1"/>
      <name val="Bodoni Egyptian Pro Regular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164" fontId="3" fillId="0" borderId="1" xfId="1" applyNumberFormat="1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164" fontId="3" fillId="0" borderId="4" xfId="1" applyNumberFormat="1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164" fontId="3" fillId="0" borderId="6" xfId="1" applyNumberFormat="1" applyFont="1" applyBorder="1" applyAlignment="1">
      <alignment horizontal="left" vertical="center" wrapText="1"/>
    </xf>
    <xf numFmtId="164" fontId="3" fillId="0" borderId="7" xfId="1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164" fontId="3" fillId="0" borderId="9" xfId="1" applyNumberFormat="1" applyFont="1" applyBorder="1" applyAlignment="1">
      <alignment horizontal="left" vertical="center" wrapText="1"/>
    </xf>
    <xf numFmtId="164" fontId="3" fillId="0" borderId="10" xfId="1" applyNumberFormat="1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3" fillId="0" borderId="6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horizontal="left" vertical="center" wrapText="1"/>
    </xf>
    <xf numFmtId="164" fontId="3" fillId="0" borderId="0" xfId="1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164" fontId="3" fillId="0" borderId="4" xfId="1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/>
    </xf>
    <xf numFmtId="14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4" fontId="3" fillId="0" borderId="7" xfId="1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14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164" fontId="3" fillId="0" borderId="15" xfId="1" applyNumberFormat="1" applyFont="1" applyFill="1" applyBorder="1" applyAlignment="1">
      <alignment horizontal="left" vertical="center" wrapText="1"/>
    </xf>
    <xf numFmtId="164" fontId="3" fillId="0" borderId="16" xfId="1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4" fontId="3" fillId="0" borderId="15" xfId="0" applyNumberFormat="1" applyFont="1" applyFill="1" applyBorder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102</xdr:row>
      <xdr:rowOff>0</xdr:rowOff>
    </xdr:from>
    <xdr:to>
      <xdr:col>0</xdr:col>
      <xdr:colOff>469392</xdr:colOff>
      <xdr:row>104</xdr:row>
      <xdr:rowOff>69342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1231225"/>
          <a:ext cx="469392" cy="46939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469392</xdr:colOff>
      <xdr:row>0</xdr:row>
      <xdr:rowOff>469392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392" cy="46939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09"/>
  <sheetViews>
    <sheetView tabSelected="1" workbookViewId="0">
      <selection activeCell="B8" sqref="B8"/>
    </sheetView>
  </sheetViews>
  <sheetFormatPr defaultRowHeight="15.75" x14ac:dyDescent="0.3"/>
  <cols>
    <col min="1" max="1" width="15.28515625" style="1" bestFit="1" customWidth="1"/>
    <col min="2" max="2" width="20.5703125" style="1" bestFit="1" customWidth="1"/>
    <col min="3" max="3" width="20" style="1" bestFit="1" customWidth="1"/>
    <col min="4" max="4" width="20" style="23" customWidth="1"/>
    <col min="5" max="5" width="18.28515625" style="1" bestFit="1" customWidth="1"/>
    <col min="6" max="6" width="13.5703125" style="1" bestFit="1" customWidth="1"/>
    <col min="7" max="7" width="21.7109375" style="1" customWidth="1"/>
    <col min="8" max="8" width="12.7109375" style="1" bestFit="1" customWidth="1"/>
    <col min="9" max="9" width="14.5703125" style="1" customWidth="1"/>
    <col min="10" max="10" width="12.85546875" style="1" bestFit="1" customWidth="1"/>
    <col min="11" max="11" width="16.140625" style="1" bestFit="1" customWidth="1"/>
    <col min="12" max="16384" width="9.140625" style="2"/>
  </cols>
  <sheetData>
    <row r="1" spans="1:11" ht="40.5" customHeight="1" x14ac:dyDescent="0.3">
      <c r="A1" s="41" t="s">
        <v>62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16.5" thickBot="1" x14ac:dyDescent="0.3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</row>
    <row r="4" spans="1:11" ht="111" thickBot="1" x14ac:dyDescent="0.35">
      <c r="A4" s="16" t="s">
        <v>47</v>
      </c>
      <c r="B4" s="17" t="s">
        <v>48</v>
      </c>
      <c r="C4" s="18" t="s">
        <v>49</v>
      </c>
      <c r="D4" s="17" t="s">
        <v>50</v>
      </c>
      <c r="E4" s="17" t="s">
        <v>51</v>
      </c>
      <c r="F4" s="17" t="s">
        <v>52</v>
      </c>
      <c r="G4" s="18" t="s">
        <v>53</v>
      </c>
      <c r="H4" s="17" t="s">
        <v>54</v>
      </c>
      <c r="I4" s="18" t="s">
        <v>55</v>
      </c>
      <c r="J4" s="17" t="s">
        <v>56</v>
      </c>
      <c r="K4" s="19" t="s">
        <v>57</v>
      </c>
    </row>
    <row r="5" spans="1:11" s="38" customFormat="1" x14ac:dyDescent="0.3">
      <c r="A5" s="27" t="s">
        <v>2</v>
      </c>
      <c r="B5" s="28" t="s">
        <v>3</v>
      </c>
      <c r="C5" s="28" t="s">
        <v>16</v>
      </c>
      <c r="D5" s="28"/>
      <c r="E5" s="28" t="s">
        <v>27</v>
      </c>
      <c r="F5" s="21">
        <v>136762</v>
      </c>
      <c r="G5" s="21">
        <v>4843</v>
      </c>
      <c r="H5" s="21"/>
      <c r="I5" s="21"/>
      <c r="J5" s="21">
        <f>F5+G5+H5+I5</f>
        <v>141605</v>
      </c>
      <c r="K5" s="29">
        <f>J5*10.2%</f>
        <v>14443.71</v>
      </c>
    </row>
    <row r="6" spans="1:11" s="38" customFormat="1" x14ac:dyDescent="0.3">
      <c r="A6" s="27" t="s">
        <v>0</v>
      </c>
      <c r="B6" s="28" t="s">
        <v>1</v>
      </c>
      <c r="C6" s="28" t="s">
        <v>16</v>
      </c>
      <c r="D6" s="28"/>
      <c r="E6" s="28" t="s">
        <v>27</v>
      </c>
      <c r="F6" s="21">
        <v>113942</v>
      </c>
      <c r="G6" s="21">
        <v>4622</v>
      </c>
      <c r="H6" s="21"/>
      <c r="I6" s="21"/>
      <c r="J6" s="21">
        <f>F6+G6+H6+I6</f>
        <v>118564</v>
      </c>
      <c r="K6" s="29">
        <v>12182</v>
      </c>
    </row>
    <row r="7" spans="1:11" s="38" customFormat="1" x14ac:dyDescent="0.3">
      <c r="A7" s="27" t="s">
        <v>69</v>
      </c>
      <c r="B7" s="28" t="s">
        <v>68</v>
      </c>
      <c r="C7" s="28" t="s">
        <v>16</v>
      </c>
      <c r="D7" s="28"/>
      <c r="E7" s="28" t="s">
        <v>27</v>
      </c>
      <c r="F7" s="21">
        <v>19167</v>
      </c>
      <c r="G7" s="21"/>
      <c r="H7" s="21"/>
      <c r="I7" s="21"/>
      <c r="J7" s="21">
        <f>F7+G7+H7+I7</f>
        <v>19167</v>
      </c>
      <c r="K7" s="29">
        <v>1953</v>
      </c>
    </row>
    <row r="8" spans="1:11" x14ac:dyDescent="0.3">
      <c r="A8" s="6"/>
      <c r="B8" s="4"/>
      <c r="C8" s="28"/>
      <c r="D8" s="28"/>
      <c r="E8" s="28"/>
      <c r="F8" s="21"/>
      <c r="G8" s="21"/>
      <c r="H8" s="21"/>
      <c r="I8" s="21"/>
      <c r="J8" s="21"/>
      <c r="K8" s="29"/>
    </row>
    <row r="9" spans="1:11" x14ac:dyDescent="0.3">
      <c r="A9" s="27" t="s">
        <v>6</v>
      </c>
      <c r="B9" s="28" t="s">
        <v>7</v>
      </c>
      <c r="C9" s="28" t="s">
        <v>17</v>
      </c>
      <c r="D9" s="31">
        <v>43607</v>
      </c>
      <c r="E9" s="28" t="s">
        <v>31</v>
      </c>
      <c r="F9" s="21">
        <f>(8500+2833.34+2010.75+987.3)*1.02</f>
        <v>14618.0178</v>
      </c>
      <c r="G9" s="21">
        <v>0</v>
      </c>
      <c r="H9" s="21">
        <f>(240+120+180)*1.02</f>
        <v>550.79999999999995</v>
      </c>
      <c r="I9" s="21">
        <f>57.2*1.02</f>
        <v>58.344000000000001</v>
      </c>
      <c r="J9" s="21">
        <f>SUM(F9:I9)</f>
        <v>15227.161799999998</v>
      </c>
      <c r="K9" s="29">
        <f>(8500+2833.34+2010.75+987.3+240+120+180+57.2)*2%</f>
        <v>298.5718</v>
      </c>
    </row>
    <row r="10" spans="1:11" x14ac:dyDescent="0.3">
      <c r="A10" s="27" t="s">
        <v>41</v>
      </c>
      <c r="B10" s="28" t="s">
        <v>40</v>
      </c>
      <c r="C10" s="28" t="s">
        <v>18</v>
      </c>
      <c r="D10" s="31">
        <v>43607</v>
      </c>
      <c r="E10" s="28" t="s">
        <v>31</v>
      </c>
      <c r="F10" s="21">
        <f>9400.02*1.04</f>
        <v>9776.0208000000002</v>
      </c>
      <c r="G10" s="21">
        <v>0</v>
      </c>
      <c r="H10" s="21">
        <f>420*1.04</f>
        <v>436.8</v>
      </c>
      <c r="I10" s="21">
        <v>0</v>
      </c>
      <c r="J10" s="21">
        <f t="shared" ref="J10" si="0">SUM(F10:I10)</f>
        <v>10212.8208</v>
      </c>
      <c r="K10" s="29">
        <f>(9400.02+420)*0.04</f>
        <v>392.80080000000004</v>
      </c>
    </row>
    <row r="11" spans="1:11" s="38" customFormat="1" x14ac:dyDescent="0.3">
      <c r="A11" s="27" t="s">
        <v>65</v>
      </c>
      <c r="B11" s="28" t="s">
        <v>66</v>
      </c>
      <c r="C11" s="28" t="s">
        <v>17</v>
      </c>
      <c r="D11" s="39"/>
      <c r="E11" s="28" t="s">
        <v>27</v>
      </c>
      <c r="F11" s="21">
        <v>7500</v>
      </c>
      <c r="G11" s="21"/>
      <c r="H11" s="21"/>
      <c r="I11" s="21"/>
      <c r="J11" s="21">
        <f t="shared" ref="J10:J12" si="1">SUM(F11:I11)</f>
        <v>7500</v>
      </c>
      <c r="K11" s="29">
        <v>600</v>
      </c>
    </row>
    <row r="12" spans="1:11" s="38" customFormat="1" x14ac:dyDescent="0.3">
      <c r="A12" s="27" t="s">
        <v>67</v>
      </c>
      <c r="B12" s="28" t="s">
        <v>68</v>
      </c>
      <c r="C12" s="28" t="s">
        <v>18</v>
      </c>
      <c r="D12" s="39"/>
      <c r="E12" s="28" t="s">
        <v>27</v>
      </c>
      <c r="F12" s="21">
        <v>3664</v>
      </c>
      <c r="G12" s="21"/>
      <c r="H12" s="21"/>
      <c r="I12" s="21"/>
      <c r="J12" s="21">
        <f t="shared" si="1"/>
        <v>3664</v>
      </c>
      <c r="K12" s="29">
        <v>293</v>
      </c>
    </row>
    <row r="13" spans="1:11" s="38" customFormat="1" x14ac:dyDescent="0.3">
      <c r="A13" s="27" t="s">
        <v>39</v>
      </c>
      <c r="B13" s="28" t="s">
        <v>38</v>
      </c>
      <c r="C13" s="28" t="s">
        <v>19</v>
      </c>
      <c r="D13" s="31"/>
      <c r="E13" s="28" t="s">
        <v>27</v>
      </c>
      <c r="F13" s="21">
        <v>6000</v>
      </c>
      <c r="G13" s="21"/>
      <c r="H13" s="21">
        <v>420</v>
      </c>
      <c r="I13" s="21"/>
      <c r="J13" s="21">
        <f>F13+H13</f>
        <v>6420</v>
      </c>
      <c r="K13" s="29">
        <v>514</v>
      </c>
    </row>
    <row r="14" spans="1:11" s="38" customFormat="1" x14ac:dyDescent="0.3">
      <c r="A14" s="27" t="s">
        <v>37</v>
      </c>
      <c r="B14" s="28" t="s">
        <v>36</v>
      </c>
      <c r="C14" s="28" t="s">
        <v>19</v>
      </c>
      <c r="D14" s="31"/>
      <c r="E14" s="28" t="s">
        <v>27</v>
      </c>
      <c r="F14" s="21">
        <v>6000</v>
      </c>
      <c r="G14" s="21"/>
      <c r="H14" s="21">
        <v>480</v>
      </c>
      <c r="I14" s="21"/>
      <c r="J14" s="21">
        <f>F14+H14</f>
        <v>6480</v>
      </c>
      <c r="K14" s="29">
        <v>518</v>
      </c>
    </row>
    <row r="15" spans="1:11" s="38" customFormat="1" x14ac:dyDescent="0.3">
      <c r="A15" s="27" t="s">
        <v>35</v>
      </c>
      <c r="B15" s="28" t="s">
        <v>34</v>
      </c>
      <c r="C15" s="28" t="s">
        <v>19</v>
      </c>
      <c r="D15" s="31"/>
      <c r="E15" s="28" t="s">
        <v>27</v>
      </c>
      <c r="F15" s="21">
        <v>6000</v>
      </c>
      <c r="G15" s="21"/>
      <c r="H15" s="21">
        <v>420</v>
      </c>
      <c r="I15" s="21"/>
      <c r="J15" s="21">
        <f>F15+H15</f>
        <v>6420</v>
      </c>
      <c r="K15" s="29">
        <v>514</v>
      </c>
    </row>
    <row r="16" spans="1:11" x14ac:dyDescent="0.3">
      <c r="A16" s="27"/>
      <c r="B16" s="28"/>
      <c r="C16" s="28"/>
      <c r="D16" s="28"/>
      <c r="E16" s="28"/>
      <c r="F16" s="21"/>
      <c r="G16" s="21"/>
      <c r="H16" s="21"/>
      <c r="I16" s="21"/>
      <c r="J16" s="21"/>
      <c r="K16" s="29"/>
    </row>
    <row r="17" spans="1:11" x14ac:dyDescent="0.3">
      <c r="A17" s="27" t="s">
        <v>33</v>
      </c>
      <c r="B17" s="28" t="s">
        <v>32</v>
      </c>
      <c r="C17" s="28" t="s">
        <v>20</v>
      </c>
      <c r="D17" s="46"/>
      <c r="E17" s="28" t="s">
        <v>31</v>
      </c>
      <c r="F17" s="21">
        <f>(10712.5+10500)*1.04</f>
        <v>22061</v>
      </c>
      <c r="G17" s="21">
        <v>0</v>
      </c>
      <c r="H17" s="21">
        <f>480*1.04</f>
        <v>499.20000000000005</v>
      </c>
      <c r="I17" s="21">
        <v>0</v>
      </c>
      <c r="J17" s="21">
        <f t="shared" ref="J17:J19" si="2">SUM(F17:I17)</f>
        <v>22560.2</v>
      </c>
      <c r="K17" s="29">
        <f>(10712.5+10500+480)*0.04</f>
        <v>867.7</v>
      </c>
    </row>
    <row r="18" spans="1:11" x14ac:dyDescent="0.3">
      <c r="A18" s="27" t="s">
        <v>23</v>
      </c>
      <c r="B18" s="28" t="s">
        <v>24</v>
      </c>
      <c r="C18" s="28" t="s">
        <v>20</v>
      </c>
      <c r="D18" s="31">
        <v>43607</v>
      </c>
      <c r="E18" s="28" t="s">
        <v>31</v>
      </c>
      <c r="F18" s="21">
        <f>8490*1.04</f>
        <v>8829.6</v>
      </c>
      <c r="G18" s="21">
        <v>0</v>
      </c>
      <c r="H18" s="21">
        <f>420*1.04</f>
        <v>436.8</v>
      </c>
      <c r="I18" s="21">
        <v>0</v>
      </c>
      <c r="J18" s="21">
        <f t="shared" si="2"/>
        <v>9266.4</v>
      </c>
      <c r="K18" s="29">
        <f>(8490+420)*0.04</f>
        <v>356.40000000000003</v>
      </c>
    </row>
    <row r="19" spans="1:11" x14ac:dyDescent="0.3">
      <c r="A19" s="42" t="s">
        <v>63</v>
      </c>
      <c r="B19" s="43" t="s">
        <v>64</v>
      </c>
      <c r="C19" s="43" t="s">
        <v>20</v>
      </c>
      <c r="D19" s="47"/>
      <c r="E19" s="43" t="s">
        <v>31</v>
      </c>
      <c r="F19" s="44">
        <f>9961.56*1.04</f>
        <v>10360.0224</v>
      </c>
      <c r="G19" s="21">
        <v>0</v>
      </c>
      <c r="H19" s="21">
        <v>0</v>
      </c>
      <c r="I19" s="21">
        <v>0</v>
      </c>
      <c r="J19" s="21">
        <f t="shared" si="2"/>
        <v>10360.0224</v>
      </c>
      <c r="K19" s="45">
        <f>9961.56*0.04</f>
        <v>398.4624</v>
      </c>
    </row>
    <row r="20" spans="1:11" s="38" customFormat="1" ht="16.5" thickBot="1" x14ac:dyDescent="0.35">
      <c r="A20" s="40" t="s">
        <v>25</v>
      </c>
      <c r="B20" s="35" t="s">
        <v>26</v>
      </c>
      <c r="C20" s="35" t="s">
        <v>20</v>
      </c>
      <c r="D20" s="35"/>
      <c r="E20" s="35" t="s">
        <v>27</v>
      </c>
      <c r="F20" s="22">
        <v>16305</v>
      </c>
      <c r="G20" s="22"/>
      <c r="H20" s="22"/>
      <c r="I20" s="22"/>
      <c r="J20" s="22">
        <v>16305</v>
      </c>
      <c r="K20" s="36">
        <v>1304</v>
      </c>
    </row>
    <row r="21" spans="1:11" x14ac:dyDescent="0.3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x14ac:dyDescent="0.3">
      <c r="A22" s="34"/>
      <c r="B22" s="34"/>
      <c r="C22" s="34"/>
      <c r="D22" s="34"/>
      <c r="E22" s="34"/>
      <c r="F22" s="34"/>
      <c r="G22" s="34"/>
      <c r="H22" s="34"/>
      <c r="I22" s="34"/>
      <c r="J22" s="34"/>
      <c r="K22" s="34"/>
    </row>
    <row r="23" spans="1:11" x14ac:dyDescent="0.3">
      <c r="A23" s="41" t="s">
        <v>42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</row>
    <row r="24" spans="1:11" x14ac:dyDescent="0.3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</row>
    <row r="25" spans="1:11" ht="16.5" thickBot="1" x14ac:dyDescent="0.35">
      <c r="A25" s="37"/>
      <c r="B25" s="37"/>
      <c r="C25" s="37"/>
      <c r="D25" s="37"/>
      <c r="E25" s="37"/>
      <c r="F25" s="37"/>
      <c r="G25" s="37"/>
      <c r="H25" s="37"/>
      <c r="I25" s="37"/>
      <c r="J25" s="37"/>
      <c r="K25" s="37"/>
    </row>
    <row r="26" spans="1:11" ht="111" thickBot="1" x14ac:dyDescent="0.35">
      <c r="A26" s="16" t="s">
        <v>47</v>
      </c>
      <c r="B26" s="17" t="s">
        <v>48</v>
      </c>
      <c r="C26" s="18" t="s">
        <v>49</v>
      </c>
      <c r="D26" s="17" t="s">
        <v>50</v>
      </c>
      <c r="E26" s="17" t="s">
        <v>51</v>
      </c>
      <c r="F26" s="17" t="s">
        <v>52</v>
      </c>
      <c r="G26" s="18" t="s">
        <v>58</v>
      </c>
      <c r="H26" s="17" t="s">
        <v>54</v>
      </c>
      <c r="I26" s="18" t="s">
        <v>55</v>
      </c>
      <c r="J26" s="17" t="s">
        <v>56</v>
      </c>
      <c r="K26" s="19" t="s">
        <v>57</v>
      </c>
    </row>
    <row r="27" spans="1:11" x14ac:dyDescent="0.3">
      <c r="A27" s="6" t="s">
        <v>2</v>
      </c>
      <c r="B27" s="4" t="s">
        <v>3</v>
      </c>
      <c r="C27" s="28" t="s">
        <v>16</v>
      </c>
      <c r="D27" s="28"/>
      <c r="E27" s="28" t="s">
        <v>27</v>
      </c>
      <c r="F27" s="21">
        <v>135550</v>
      </c>
      <c r="G27" s="21">
        <v>5309</v>
      </c>
      <c r="H27" s="21"/>
      <c r="I27" s="21"/>
      <c r="J27" s="21">
        <f>F27+G27+H27+I27</f>
        <v>140859</v>
      </c>
      <c r="K27" s="29">
        <v>15689</v>
      </c>
    </row>
    <row r="28" spans="1:11" x14ac:dyDescent="0.3">
      <c r="A28" s="6" t="s">
        <v>0</v>
      </c>
      <c r="B28" s="4" t="s">
        <v>1</v>
      </c>
      <c r="C28" s="28" t="s">
        <v>16</v>
      </c>
      <c r="D28" s="28"/>
      <c r="E28" s="28" t="s">
        <v>27</v>
      </c>
      <c r="F28" s="21">
        <v>113840</v>
      </c>
      <c r="G28" s="21">
        <v>5321</v>
      </c>
      <c r="H28" s="21"/>
      <c r="I28" s="21"/>
      <c r="J28" s="21">
        <f>F28+G28+H28+I28</f>
        <v>119161</v>
      </c>
      <c r="K28" s="29">
        <v>10986</v>
      </c>
    </row>
    <row r="29" spans="1:11" x14ac:dyDescent="0.3">
      <c r="A29" s="6"/>
      <c r="B29" s="4"/>
      <c r="C29" s="28"/>
      <c r="D29" s="28"/>
      <c r="E29" s="28"/>
      <c r="F29" s="21"/>
      <c r="G29" s="21"/>
      <c r="H29" s="21"/>
      <c r="I29" s="21"/>
      <c r="J29" s="21"/>
      <c r="K29" s="29"/>
    </row>
    <row r="30" spans="1:11" x14ac:dyDescent="0.3">
      <c r="A30" s="27" t="s">
        <v>6</v>
      </c>
      <c r="B30" s="28" t="s">
        <v>7</v>
      </c>
      <c r="C30" s="28" t="s">
        <v>17</v>
      </c>
      <c r="D30" s="28"/>
      <c r="E30" s="28" t="s">
        <v>31</v>
      </c>
      <c r="F30" s="21">
        <f>34000+(34000*2%)</f>
        <v>34680</v>
      </c>
      <c r="G30" s="21">
        <v>0</v>
      </c>
      <c r="H30" s="21">
        <f>960+(960*2%)</f>
        <v>979.2</v>
      </c>
      <c r="I30" s="21">
        <v>100</v>
      </c>
      <c r="J30" s="21">
        <f>SUM(F30:I30)</f>
        <v>35759.199999999997</v>
      </c>
      <c r="K30" s="29">
        <v>699</v>
      </c>
    </row>
    <row r="31" spans="1:11" x14ac:dyDescent="0.3">
      <c r="A31" s="27" t="s">
        <v>41</v>
      </c>
      <c r="B31" s="28" t="s">
        <v>40</v>
      </c>
      <c r="C31" s="28" t="s">
        <v>18</v>
      </c>
      <c r="D31" s="31"/>
      <c r="E31" s="28" t="s">
        <v>31</v>
      </c>
      <c r="F31" s="21">
        <f>18800+(18800*4%)</f>
        <v>19552</v>
      </c>
      <c r="G31" s="21">
        <v>0</v>
      </c>
      <c r="H31" s="21">
        <f>900+(900*4%)</f>
        <v>936</v>
      </c>
      <c r="I31" s="21">
        <v>0</v>
      </c>
      <c r="J31" s="21">
        <f t="shared" ref="J31" si="3">SUM(F31:I31)</f>
        <v>20488</v>
      </c>
      <c r="K31" s="29">
        <v>788</v>
      </c>
    </row>
    <row r="32" spans="1:11" x14ac:dyDescent="0.3">
      <c r="A32" s="27" t="s">
        <v>39</v>
      </c>
      <c r="B32" s="28" t="s">
        <v>38</v>
      </c>
      <c r="C32" s="28" t="s">
        <v>19</v>
      </c>
      <c r="D32" s="31"/>
      <c r="E32" s="28" t="s">
        <v>27</v>
      </c>
      <c r="F32" s="21">
        <v>6000</v>
      </c>
      <c r="G32" s="21"/>
      <c r="H32" s="21">
        <v>840</v>
      </c>
      <c r="I32" s="21"/>
      <c r="J32" s="21">
        <f>F32+H32</f>
        <v>6840</v>
      </c>
      <c r="K32" s="29">
        <v>547</v>
      </c>
    </row>
    <row r="33" spans="1:11" x14ac:dyDescent="0.3">
      <c r="A33" s="27" t="s">
        <v>37</v>
      </c>
      <c r="B33" s="28" t="s">
        <v>36</v>
      </c>
      <c r="C33" s="28" t="s">
        <v>19</v>
      </c>
      <c r="D33" s="31"/>
      <c r="E33" s="28" t="s">
        <v>27</v>
      </c>
      <c r="F33" s="21">
        <v>6000</v>
      </c>
      <c r="G33" s="21"/>
      <c r="H33" s="21">
        <v>660</v>
      </c>
      <c r="I33" s="21"/>
      <c r="J33" s="21">
        <f>F33+H33</f>
        <v>6660</v>
      </c>
      <c r="K33" s="29">
        <v>533</v>
      </c>
    </row>
    <row r="34" spans="1:11" x14ac:dyDescent="0.3">
      <c r="A34" s="27" t="s">
        <v>35</v>
      </c>
      <c r="B34" s="28" t="s">
        <v>34</v>
      </c>
      <c r="C34" s="28" t="s">
        <v>19</v>
      </c>
      <c r="D34" s="31"/>
      <c r="E34" s="28" t="s">
        <v>27</v>
      </c>
      <c r="F34" s="21">
        <v>6000</v>
      </c>
      <c r="G34" s="21"/>
      <c r="H34" s="21">
        <v>660</v>
      </c>
      <c r="I34" s="21"/>
      <c r="J34" s="21">
        <f>F34+H34</f>
        <v>6660</v>
      </c>
      <c r="K34" s="29">
        <v>533</v>
      </c>
    </row>
    <row r="35" spans="1:11" x14ac:dyDescent="0.3">
      <c r="A35" s="27"/>
      <c r="B35" s="28"/>
      <c r="C35" s="28"/>
      <c r="D35" s="28"/>
      <c r="E35" s="28"/>
      <c r="F35" s="21"/>
      <c r="G35" s="21"/>
      <c r="H35" s="21"/>
      <c r="I35" s="21"/>
      <c r="J35" s="21"/>
      <c r="K35" s="29"/>
    </row>
    <row r="36" spans="1:11" x14ac:dyDescent="0.3">
      <c r="A36" s="27" t="s">
        <v>33</v>
      </c>
      <c r="B36" s="28" t="s">
        <v>32</v>
      </c>
      <c r="C36" s="28" t="s">
        <v>20</v>
      </c>
      <c r="D36" s="28"/>
      <c r="E36" s="28" t="s">
        <v>31</v>
      </c>
      <c r="F36" s="21">
        <f>25710+(25710*4%)</f>
        <v>26738.400000000001</v>
      </c>
      <c r="G36" s="21">
        <v>0</v>
      </c>
      <c r="H36" s="21">
        <f>660+(660*4%)</f>
        <v>686.4</v>
      </c>
      <c r="I36" s="21">
        <v>0</v>
      </c>
      <c r="J36" s="21">
        <f t="shared" ref="J36:J37" si="4">SUM(F36:I36)</f>
        <v>27424.800000000003</v>
      </c>
      <c r="K36" s="29">
        <v>1055</v>
      </c>
    </row>
    <row r="37" spans="1:11" x14ac:dyDescent="0.3">
      <c r="A37" s="27" t="s">
        <v>23</v>
      </c>
      <c r="B37" s="28" t="s">
        <v>24</v>
      </c>
      <c r="C37" s="28" t="s">
        <v>20</v>
      </c>
      <c r="D37" s="31"/>
      <c r="E37" s="28" t="s">
        <v>31</v>
      </c>
      <c r="F37" s="21">
        <f>20381+(20381*4%)</f>
        <v>21196.240000000002</v>
      </c>
      <c r="G37" s="21">
        <v>0</v>
      </c>
      <c r="H37" s="21">
        <f>780+(780*4%)</f>
        <v>811.2</v>
      </c>
      <c r="I37" s="21">
        <v>0</v>
      </c>
      <c r="J37" s="21">
        <f t="shared" si="4"/>
        <v>22007.440000000002</v>
      </c>
      <c r="K37" s="29">
        <v>846</v>
      </c>
    </row>
    <row r="38" spans="1:11" ht="16.5" thickBot="1" x14ac:dyDescent="0.35">
      <c r="A38" s="8" t="s">
        <v>25</v>
      </c>
      <c r="B38" s="9" t="s">
        <v>26</v>
      </c>
      <c r="C38" s="35" t="s">
        <v>20</v>
      </c>
      <c r="D38" s="35"/>
      <c r="E38" s="35" t="s">
        <v>27</v>
      </c>
      <c r="F38" s="22">
        <v>17570</v>
      </c>
      <c r="G38" s="22"/>
      <c r="H38" s="22"/>
      <c r="I38" s="22"/>
      <c r="J38" s="22">
        <v>17570</v>
      </c>
      <c r="K38" s="36"/>
    </row>
    <row r="39" spans="1:11" x14ac:dyDescent="0.3">
      <c r="A39" s="37"/>
      <c r="B39" s="37"/>
      <c r="C39" s="37"/>
      <c r="D39" s="37"/>
      <c r="E39" s="37"/>
      <c r="F39" s="37"/>
      <c r="G39" s="37"/>
      <c r="H39" s="37"/>
      <c r="I39" s="37"/>
      <c r="J39" s="37"/>
      <c r="K39" s="37"/>
    </row>
    <row r="40" spans="1:1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x14ac:dyDescent="0.3">
      <c r="A41" s="41" t="s">
        <v>43</v>
      </c>
      <c r="B41" s="41"/>
      <c r="C41" s="41"/>
      <c r="D41" s="41"/>
      <c r="E41" s="41"/>
      <c r="F41" s="41"/>
      <c r="G41" s="41"/>
      <c r="H41" s="41"/>
      <c r="I41" s="41"/>
      <c r="J41" s="41"/>
      <c r="K41" s="41"/>
    </row>
    <row r="42" spans="1:11" x14ac:dyDescent="0.3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</row>
    <row r="43" spans="1:11" ht="16.5" thickBot="1" x14ac:dyDescent="0.3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</row>
    <row r="44" spans="1:11" ht="111" thickBot="1" x14ac:dyDescent="0.35">
      <c r="A44" s="16" t="s">
        <v>47</v>
      </c>
      <c r="B44" s="17" t="s">
        <v>48</v>
      </c>
      <c r="C44" s="18" t="s">
        <v>49</v>
      </c>
      <c r="D44" s="17" t="s">
        <v>50</v>
      </c>
      <c r="E44" s="17" t="s">
        <v>51</v>
      </c>
      <c r="F44" s="17" t="s">
        <v>52</v>
      </c>
      <c r="G44" s="18" t="s">
        <v>58</v>
      </c>
      <c r="H44" s="17" t="s">
        <v>54</v>
      </c>
      <c r="I44" s="18" t="s">
        <v>55</v>
      </c>
      <c r="J44" s="17" t="s">
        <v>56</v>
      </c>
      <c r="K44" s="19" t="s">
        <v>57</v>
      </c>
    </row>
    <row r="45" spans="1:11" x14ac:dyDescent="0.3">
      <c r="A45" s="12" t="s">
        <v>4</v>
      </c>
      <c r="B45" s="13" t="s">
        <v>5</v>
      </c>
      <c r="C45" s="13" t="s">
        <v>16</v>
      </c>
      <c r="D45" s="13"/>
      <c r="E45" s="13" t="s">
        <v>27</v>
      </c>
      <c r="F45" s="14">
        <v>0</v>
      </c>
      <c r="G45" s="14">
        <v>2292</v>
      </c>
      <c r="H45" s="14">
        <v>0</v>
      </c>
      <c r="I45" s="14">
        <v>0</v>
      </c>
      <c r="J45" s="20">
        <f>F45+G45+H45+I45</f>
        <v>2292</v>
      </c>
      <c r="K45" s="15">
        <v>203</v>
      </c>
    </row>
    <row r="46" spans="1:11" x14ac:dyDescent="0.3">
      <c r="A46" s="6" t="s">
        <v>2</v>
      </c>
      <c r="B46" s="4" t="s">
        <v>3</v>
      </c>
      <c r="C46" s="4" t="s">
        <v>16</v>
      </c>
      <c r="D46" s="4"/>
      <c r="E46" s="4" t="s">
        <v>27</v>
      </c>
      <c r="F46" s="5">
        <v>132741</v>
      </c>
      <c r="G46" s="5">
        <v>2500</v>
      </c>
      <c r="H46" s="5">
        <v>0</v>
      </c>
      <c r="I46" s="5">
        <v>0</v>
      </c>
      <c r="J46" s="21">
        <f>F46+G46+H46+I46</f>
        <v>135241</v>
      </c>
      <c r="K46" s="7">
        <v>1748</v>
      </c>
    </row>
    <row r="47" spans="1:11" x14ac:dyDescent="0.3">
      <c r="A47" s="6" t="s">
        <v>0</v>
      </c>
      <c r="B47" s="4" t="s">
        <v>1</v>
      </c>
      <c r="C47" s="4" t="s">
        <v>16</v>
      </c>
      <c r="D47" s="4"/>
      <c r="E47" s="4" t="s">
        <v>27</v>
      </c>
      <c r="F47" s="5">
        <v>110722</v>
      </c>
      <c r="G47" s="5">
        <v>2500</v>
      </c>
      <c r="H47" s="5">
        <v>0</v>
      </c>
      <c r="I47" s="5">
        <v>0</v>
      </c>
      <c r="J47" s="21">
        <f>F47+G47+H47+I47</f>
        <v>113222</v>
      </c>
      <c r="K47" s="7">
        <v>10175</v>
      </c>
    </row>
    <row r="48" spans="1:11" x14ac:dyDescent="0.3">
      <c r="A48" s="6"/>
      <c r="B48" s="4"/>
      <c r="C48" s="4"/>
      <c r="D48" s="4"/>
      <c r="E48" s="4"/>
      <c r="F48" s="5"/>
      <c r="G48" s="5"/>
      <c r="H48" s="5"/>
      <c r="I48" s="5"/>
      <c r="J48" s="21"/>
      <c r="K48" s="7"/>
    </row>
    <row r="49" spans="1:11" x14ac:dyDescent="0.3">
      <c r="A49" s="27" t="s">
        <v>6</v>
      </c>
      <c r="B49" s="28" t="s">
        <v>7</v>
      </c>
      <c r="C49" s="28" t="s">
        <v>17</v>
      </c>
      <c r="D49" s="28"/>
      <c r="E49" s="28" t="s">
        <v>31</v>
      </c>
      <c r="F49" s="21">
        <v>37860</v>
      </c>
      <c r="G49" s="21">
        <v>0</v>
      </c>
      <c r="H49" s="21">
        <v>1440</v>
      </c>
      <c r="I49" s="21">
        <v>0</v>
      </c>
      <c r="J49" s="21">
        <f t="shared" ref="J49:J53" si="5">F49+G49+H49+I49</f>
        <v>39300</v>
      </c>
      <c r="K49" s="29">
        <v>733.8</v>
      </c>
    </row>
    <row r="50" spans="1:11" x14ac:dyDescent="0.3">
      <c r="A50" s="27" t="s">
        <v>41</v>
      </c>
      <c r="B50" s="28" t="s">
        <v>40</v>
      </c>
      <c r="C50" s="28" t="s">
        <v>18</v>
      </c>
      <c r="D50" s="31"/>
      <c r="E50" s="28" t="s">
        <v>31</v>
      </c>
      <c r="F50" s="21">
        <v>18800</v>
      </c>
      <c r="G50" s="21">
        <v>0</v>
      </c>
      <c r="H50" s="21">
        <v>1260</v>
      </c>
      <c r="I50" s="21">
        <v>0</v>
      </c>
      <c r="J50" s="21">
        <f t="shared" si="5"/>
        <v>20060</v>
      </c>
      <c r="K50" s="29">
        <v>752</v>
      </c>
    </row>
    <row r="51" spans="1:11" x14ac:dyDescent="0.3">
      <c r="A51" s="6" t="s">
        <v>39</v>
      </c>
      <c r="B51" s="4" t="s">
        <v>38</v>
      </c>
      <c r="C51" s="4" t="s">
        <v>19</v>
      </c>
      <c r="D51" s="33"/>
      <c r="E51" s="4" t="s">
        <v>27</v>
      </c>
      <c r="F51" s="5">
        <v>6000</v>
      </c>
      <c r="G51" s="5">
        <v>0</v>
      </c>
      <c r="H51" s="5">
        <v>1200</v>
      </c>
      <c r="I51" s="5">
        <v>0</v>
      </c>
      <c r="J51" s="21">
        <f t="shared" si="5"/>
        <v>7200</v>
      </c>
      <c r="K51" s="7">
        <v>576</v>
      </c>
    </row>
    <row r="52" spans="1:11" x14ac:dyDescent="0.3">
      <c r="A52" s="6" t="s">
        <v>37</v>
      </c>
      <c r="B52" s="4" t="s">
        <v>36</v>
      </c>
      <c r="C52" s="4" t="s">
        <v>19</v>
      </c>
      <c r="D52" s="33"/>
      <c r="E52" s="4" t="s">
        <v>27</v>
      </c>
      <c r="F52" s="5">
        <v>6000</v>
      </c>
      <c r="G52" s="5">
        <v>0</v>
      </c>
      <c r="H52" s="5">
        <v>1200</v>
      </c>
      <c r="I52" s="5">
        <v>0</v>
      </c>
      <c r="J52" s="21">
        <f t="shared" si="5"/>
        <v>7200</v>
      </c>
      <c r="K52" s="7">
        <v>576</v>
      </c>
    </row>
    <row r="53" spans="1:11" x14ac:dyDescent="0.3">
      <c r="A53" s="6" t="s">
        <v>35</v>
      </c>
      <c r="B53" s="4" t="s">
        <v>34</v>
      </c>
      <c r="C53" s="4" t="s">
        <v>19</v>
      </c>
      <c r="D53" s="33"/>
      <c r="E53" s="4" t="s">
        <v>27</v>
      </c>
      <c r="F53" s="5">
        <v>6000</v>
      </c>
      <c r="G53" s="5">
        <v>0</v>
      </c>
      <c r="H53" s="5">
        <v>1080</v>
      </c>
      <c r="I53" s="5">
        <v>0</v>
      </c>
      <c r="J53" s="21">
        <f t="shared" si="5"/>
        <v>7080</v>
      </c>
      <c r="K53" s="7">
        <v>566</v>
      </c>
    </row>
    <row r="54" spans="1:11" x14ac:dyDescent="0.3">
      <c r="A54" s="6"/>
      <c r="B54" s="4"/>
      <c r="C54" s="4"/>
      <c r="D54" s="4"/>
      <c r="E54" s="4"/>
      <c r="F54" s="5"/>
      <c r="G54" s="5"/>
      <c r="H54" s="5"/>
      <c r="I54" s="5"/>
      <c r="J54" s="21"/>
      <c r="K54" s="7"/>
    </row>
    <row r="55" spans="1:11" x14ac:dyDescent="0.3">
      <c r="A55" s="27" t="s">
        <v>33</v>
      </c>
      <c r="B55" s="28" t="s">
        <v>32</v>
      </c>
      <c r="C55" s="28" t="s">
        <v>20</v>
      </c>
      <c r="D55" s="31"/>
      <c r="E55" s="28" t="s">
        <v>31</v>
      </c>
      <c r="F55" s="21">
        <v>25710</v>
      </c>
      <c r="G55" s="21">
        <v>0</v>
      </c>
      <c r="H55" s="21">
        <v>1320</v>
      </c>
      <c r="I55" s="21">
        <v>0</v>
      </c>
      <c r="J55" s="21">
        <f t="shared" ref="J55:J57" si="6">F55+G55+H55+I55</f>
        <v>27030</v>
      </c>
      <c r="K55" s="29">
        <v>1081.2</v>
      </c>
    </row>
    <row r="56" spans="1:11" x14ac:dyDescent="0.3">
      <c r="A56" s="27" t="s">
        <v>23</v>
      </c>
      <c r="B56" s="28" t="s">
        <v>24</v>
      </c>
      <c r="C56" s="28" t="s">
        <v>20</v>
      </c>
      <c r="D56" s="28"/>
      <c r="E56" s="28" t="s">
        <v>31</v>
      </c>
      <c r="F56" s="21">
        <v>20381</v>
      </c>
      <c r="G56" s="21">
        <v>0</v>
      </c>
      <c r="H56" s="21">
        <v>1260</v>
      </c>
      <c r="I56" s="21">
        <v>0</v>
      </c>
      <c r="J56" s="21">
        <f t="shared" si="6"/>
        <v>21641</v>
      </c>
      <c r="K56" s="29">
        <v>865.64</v>
      </c>
    </row>
    <row r="57" spans="1:11" ht="16.5" thickBot="1" x14ac:dyDescent="0.35">
      <c r="A57" s="8" t="s">
        <v>25</v>
      </c>
      <c r="B57" s="9" t="s">
        <v>26</v>
      </c>
      <c r="C57" s="9" t="s">
        <v>20</v>
      </c>
      <c r="D57" s="9"/>
      <c r="E57" s="9" t="s">
        <v>27</v>
      </c>
      <c r="F57" s="10">
        <v>17570</v>
      </c>
      <c r="G57" s="10">
        <v>0</v>
      </c>
      <c r="H57" s="10">
        <v>0</v>
      </c>
      <c r="I57" s="10">
        <v>0</v>
      </c>
      <c r="J57" s="22">
        <f t="shared" si="6"/>
        <v>17570</v>
      </c>
      <c r="K57" s="11"/>
    </row>
    <row r="59" spans="1:1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x14ac:dyDescent="0.3">
      <c r="A60" s="41" t="s">
        <v>44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</row>
    <row r="61" spans="1:11" x14ac:dyDescent="0.3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</row>
    <row r="62" spans="1:11" ht="16.5" thickBot="1" x14ac:dyDescent="0.35">
      <c r="A62" s="23"/>
      <c r="B62" s="23"/>
      <c r="C62" s="23"/>
      <c r="E62" s="23"/>
      <c r="F62" s="23"/>
      <c r="G62" s="23"/>
      <c r="H62" s="23"/>
      <c r="I62" s="23"/>
      <c r="J62" s="23"/>
      <c r="K62" s="23"/>
    </row>
    <row r="63" spans="1:11" ht="111" thickBot="1" x14ac:dyDescent="0.35">
      <c r="A63" s="16" t="s">
        <v>47</v>
      </c>
      <c r="B63" s="17" t="s">
        <v>48</v>
      </c>
      <c r="C63" s="18" t="s">
        <v>49</v>
      </c>
      <c r="D63" s="17" t="s">
        <v>50</v>
      </c>
      <c r="E63" s="17" t="s">
        <v>51</v>
      </c>
      <c r="F63" s="17" t="s">
        <v>52</v>
      </c>
      <c r="G63" s="18" t="s">
        <v>59</v>
      </c>
      <c r="H63" s="17" t="s">
        <v>54</v>
      </c>
      <c r="I63" s="18" t="s">
        <v>55</v>
      </c>
      <c r="J63" s="17" t="s">
        <v>56</v>
      </c>
      <c r="K63" s="19" t="s">
        <v>57</v>
      </c>
    </row>
    <row r="64" spans="1:11" s="3" customFormat="1" x14ac:dyDescent="0.3">
      <c r="A64" s="12" t="s">
        <v>4</v>
      </c>
      <c r="B64" s="13" t="s">
        <v>5</v>
      </c>
      <c r="C64" s="13" t="s">
        <v>16</v>
      </c>
      <c r="D64" s="13"/>
      <c r="E64" s="13" t="s">
        <v>27</v>
      </c>
      <c r="F64" s="14">
        <v>82645.460000000006</v>
      </c>
      <c r="G64" s="14">
        <v>3000</v>
      </c>
      <c r="H64" s="14">
        <v>0</v>
      </c>
      <c r="I64" s="14">
        <v>0</v>
      </c>
      <c r="J64" s="20">
        <f>F64+G64+H64+I64</f>
        <v>85645.46</v>
      </c>
      <c r="K64" s="15">
        <v>7579.66</v>
      </c>
    </row>
    <row r="65" spans="1:11" s="3" customFormat="1" x14ac:dyDescent="0.3">
      <c r="A65" s="6" t="s">
        <v>2</v>
      </c>
      <c r="B65" s="4" t="s">
        <v>3</v>
      </c>
      <c r="C65" s="4" t="s">
        <v>16</v>
      </c>
      <c r="D65" s="4"/>
      <c r="E65" s="4" t="s">
        <v>27</v>
      </c>
      <c r="F65" s="5">
        <v>128562.23</v>
      </c>
      <c r="G65" s="5">
        <v>3000</v>
      </c>
      <c r="H65" s="5">
        <v>0</v>
      </c>
      <c r="I65" s="5">
        <v>0</v>
      </c>
      <c r="J65" s="21">
        <f>F65+G65+H65+I65</f>
        <v>131562.22999999998</v>
      </c>
      <c r="K65" s="7">
        <v>11643.21</v>
      </c>
    </row>
    <row r="66" spans="1:11" s="3" customFormat="1" x14ac:dyDescent="0.3">
      <c r="A66" s="6" t="s">
        <v>0</v>
      </c>
      <c r="B66" s="4" t="s">
        <v>1</v>
      </c>
      <c r="C66" s="4" t="s">
        <v>16</v>
      </c>
      <c r="D66" s="4"/>
      <c r="E66" s="4" t="s">
        <v>27</v>
      </c>
      <c r="F66" s="5">
        <v>106932</v>
      </c>
      <c r="G66" s="5">
        <v>3000</v>
      </c>
      <c r="H66" s="5">
        <v>0</v>
      </c>
      <c r="I66" s="5">
        <v>0</v>
      </c>
      <c r="J66" s="21">
        <f>F66+G66+H66+I66</f>
        <v>109932</v>
      </c>
      <c r="K66" s="7">
        <v>10102.73</v>
      </c>
    </row>
    <row r="67" spans="1:11" s="3" customFormat="1" x14ac:dyDescent="0.3">
      <c r="A67" s="6"/>
      <c r="B67" s="4"/>
      <c r="C67" s="4"/>
      <c r="D67" s="4"/>
      <c r="E67" s="4"/>
      <c r="F67" s="5"/>
      <c r="G67" s="5"/>
      <c r="H67" s="5"/>
      <c r="I67" s="5"/>
      <c r="J67" s="21"/>
      <c r="K67" s="7"/>
    </row>
    <row r="68" spans="1:11" s="30" customFormat="1" x14ac:dyDescent="0.3">
      <c r="A68" s="27" t="s">
        <v>6</v>
      </c>
      <c r="B68" s="28" t="s">
        <v>7</v>
      </c>
      <c r="C68" s="28" t="s">
        <v>17</v>
      </c>
      <c r="D68" s="28"/>
      <c r="E68" s="28" t="s">
        <v>28</v>
      </c>
      <c r="F68" s="21">
        <v>41588.639999999999</v>
      </c>
      <c r="G68" s="21"/>
      <c r="H68" s="21">
        <v>1317</v>
      </c>
      <c r="I68" s="21">
        <v>261.5</v>
      </c>
      <c r="J68" s="21">
        <f t="shared" ref="J68" si="7">F68+G68+H68+I68</f>
        <v>43167.14</v>
      </c>
      <c r="K68" s="29"/>
    </row>
    <row r="69" spans="1:11" s="30" customFormat="1" x14ac:dyDescent="0.3">
      <c r="A69" s="27" t="s">
        <v>8</v>
      </c>
      <c r="B69" s="28" t="s">
        <v>9</v>
      </c>
      <c r="C69" s="28" t="s">
        <v>18</v>
      </c>
      <c r="D69" s="31">
        <v>42549</v>
      </c>
      <c r="E69" s="28" t="s">
        <v>27</v>
      </c>
      <c r="F69" s="21">
        <v>9999</v>
      </c>
      <c r="G69" s="21">
        <v>0</v>
      </c>
      <c r="H69" s="21">
        <v>744</v>
      </c>
      <c r="I69" s="21">
        <v>0</v>
      </c>
      <c r="J69" s="21">
        <f t="shared" ref="J69:J76" si="8">F69+G69+H69+I69</f>
        <v>10743</v>
      </c>
      <c r="K69" s="29">
        <v>859.44</v>
      </c>
    </row>
    <row r="70" spans="1:11" s="30" customFormat="1" x14ac:dyDescent="0.3">
      <c r="A70" s="27" t="s">
        <v>10</v>
      </c>
      <c r="B70" s="28" t="s">
        <v>11</v>
      </c>
      <c r="C70" s="28" t="s">
        <v>19</v>
      </c>
      <c r="D70" s="31">
        <v>42549</v>
      </c>
      <c r="E70" s="28" t="s">
        <v>27</v>
      </c>
      <c r="F70" s="21">
        <v>3600</v>
      </c>
      <c r="G70" s="21">
        <v>0</v>
      </c>
      <c r="H70" s="21">
        <v>744</v>
      </c>
      <c r="I70" s="21">
        <v>0</v>
      </c>
      <c r="J70" s="21">
        <f t="shared" si="8"/>
        <v>4344</v>
      </c>
      <c r="K70" s="29">
        <v>347.52</v>
      </c>
    </row>
    <row r="71" spans="1:11" s="30" customFormat="1" x14ac:dyDescent="0.3">
      <c r="A71" s="27" t="s">
        <v>12</v>
      </c>
      <c r="B71" s="28" t="s">
        <v>14</v>
      </c>
      <c r="C71" s="28" t="s">
        <v>19</v>
      </c>
      <c r="D71" s="31">
        <v>42549</v>
      </c>
      <c r="E71" s="28" t="s">
        <v>29</v>
      </c>
      <c r="F71" s="21">
        <v>3777.48</v>
      </c>
      <c r="G71" s="21"/>
      <c r="H71" s="21">
        <v>837</v>
      </c>
      <c r="I71" s="21"/>
      <c r="J71" s="21">
        <f t="shared" si="8"/>
        <v>4614.4799999999996</v>
      </c>
      <c r="K71" s="29"/>
    </row>
    <row r="72" spans="1:11" s="30" customFormat="1" x14ac:dyDescent="0.3">
      <c r="A72" s="27" t="s">
        <v>13</v>
      </c>
      <c r="B72" s="28" t="s">
        <v>15</v>
      </c>
      <c r="C72" s="28" t="s">
        <v>19</v>
      </c>
      <c r="D72" s="31">
        <v>42549</v>
      </c>
      <c r="E72" s="28" t="s">
        <v>29</v>
      </c>
      <c r="F72" s="21">
        <v>3777.48</v>
      </c>
      <c r="G72" s="21"/>
      <c r="H72" s="21">
        <v>837</v>
      </c>
      <c r="I72" s="21"/>
      <c r="J72" s="21">
        <f t="shared" si="8"/>
        <v>4614.4799999999996</v>
      </c>
      <c r="K72" s="29"/>
    </row>
    <row r="73" spans="1:11" s="30" customFormat="1" x14ac:dyDescent="0.3">
      <c r="A73" s="27" t="s">
        <v>41</v>
      </c>
      <c r="B73" s="28" t="s">
        <v>40</v>
      </c>
      <c r="C73" s="28" t="s">
        <v>18</v>
      </c>
      <c r="D73" s="31"/>
      <c r="E73" s="28" t="s">
        <v>31</v>
      </c>
      <c r="F73" s="21">
        <v>8161.06</v>
      </c>
      <c r="G73" s="21"/>
      <c r="H73" s="21">
        <v>360</v>
      </c>
      <c r="I73" s="21"/>
      <c r="J73" s="21">
        <f t="shared" si="8"/>
        <v>8521.0600000000013</v>
      </c>
      <c r="K73" s="29"/>
    </row>
    <row r="74" spans="1:11" s="30" customFormat="1" x14ac:dyDescent="0.3">
      <c r="A74" s="27" t="s">
        <v>39</v>
      </c>
      <c r="B74" s="28" t="s">
        <v>38</v>
      </c>
      <c r="C74" s="28" t="s">
        <v>19</v>
      </c>
      <c r="D74" s="31"/>
      <c r="E74" s="28" t="s">
        <v>27</v>
      </c>
      <c r="F74" s="21">
        <v>3050</v>
      </c>
      <c r="G74" s="21">
        <v>0</v>
      </c>
      <c r="H74" s="21">
        <v>480</v>
      </c>
      <c r="I74" s="21">
        <v>0</v>
      </c>
      <c r="J74" s="21">
        <f t="shared" si="8"/>
        <v>3530</v>
      </c>
      <c r="K74" s="29">
        <v>282.39999999999998</v>
      </c>
    </row>
    <row r="75" spans="1:11" s="30" customFormat="1" x14ac:dyDescent="0.3">
      <c r="A75" s="27" t="s">
        <v>37</v>
      </c>
      <c r="B75" s="28" t="s">
        <v>36</v>
      </c>
      <c r="C75" s="28" t="s">
        <v>19</v>
      </c>
      <c r="D75" s="31"/>
      <c r="E75" s="28" t="s">
        <v>27</v>
      </c>
      <c r="F75" s="21">
        <v>3050</v>
      </c>
      <c r="G75" s="21">
        <v>0</v>
      </c>
      <c r="H75" s="21">
        <v>420</v>
      </c>
      <c r="I75" s="21">
        <v>0</v>
      </c>
      <c r="J75" s="21">
        <f t="shared" si="8"/>
        <v>3470</v>
      </c>
      <c r="K75" s="29">
        <v>277.60000000000002</v>
      </c>
    </row>
    <row r="76" spans="1:11" s="30" customFormat="1" x14ac:dyDescent="0.3">
      <c r="A76" s="27" t="s">
        <v>35</v>
      </c>
      <c r="B76" s="28" t="s">
        <v>34</v>
      </c>
      <c r="C76" s="28" t="s">
        <v>19</v>
      </c>
      <c r="D76" s="31"/>
      <c r="E76" s="28" t="s">
        <v>27</v>
      </c>
      <c r="F76" s="21">
        <v>3050</v>
      </c>
      <c r="G76" s="21">
        <v>0</v>
      </c>
      <c r="H76" s="21">
        <v>480</v>
      </c>
      <c r="I76" s="21"/>
      <c r="J76" s="21">
        <f t="shared" si="8"/>
        <v>3530</v>
      </c>
      <c r="K76" s="29">
        <v>282.39999999999998</v>
      </c>
    </row>
    <row r="77" spans="1:11" s="30" customFormat="1" x14ac:dyDescent="0.3">
      <c r="A77" s="27"/>
      <c r="B77" s="28"/>
      <c r="C77" s="28"/>
      <c r="D77" s="28"/>
      <c r="E77" s="28"/>
      <c r="F77" s="21"/>
      <c r="G77" s="21"/>
      <c r="H77" s="21"/>
      <c r="I77" s="21"/>
      <c r="J77" s="21"/>
      <c r="K77" s="29"/>
    </row>
    <row r="78" spans="1:11" s="30" customFormat="1" x14ac:dyDescent="0.3">
      <c r="A78" s="27" t="s">
        <v>21</v>
      </c>
      <c r="B78" s="28" t="s">
        <v>22</v>
      </c>
      <c r="C78" s="28" t="s">
        <v>20</v>
      </c>
      <c r="D78" s="31">
        <v>42549</v>
      </c>
      <c r="E78" s="28" t="s">
        <v>30</v>
      </c>
      <c r="F78" s="21">
        <v>13369.2</v>
      </c>
      <c r="G78" s="21"/>
      <c r="H78" s="21"/>
      <c r="I78" s="21">
        <v>0</v>
      </c>
      <c r="J78" s="21">
        <f t="shared" ref="J78:J80" si="9">F78+G78+H78+I78</f>
        <v>13369.2</v>
      </c>
      <c r="K78" s="29"/>
    </row>
    <row r="79" spans="1:11" s="30" customFormat="1" x14ac:dyDescent="0.3">
      <c r="A79" s="27" t="s">
        <v>33</v>
      </c>
      <c r="B79" s="28" t="s">
        <v>32</v>
      </c>
      <c r="C79" s="28" t="s">
        <v>20</v>
      </c>
      <c r="D79" s="31"/>
      <c r="E79" s="28" t="s">
        <v>31</v>
      </c>
      <c r="F79" s="21">
        <v>13868.4</v>
      </c>
      <c r="G79" s="21"/>
      <c r="H79" s="21"/>
      <c r="I79" s="21">
        <v>0</v>
      </c>
      <c r="J79" s="21">
        <f t="shared" si="9"/>
        <v>13868.4</v>
      </c>
      <c r="K79" s="29"/>
    </row>
    <row r="80" spans="1:11" s="30" customFormat="1" x14ac:dyDescent="0.3">
      <c r="A80" s="27" t="s">
        <v>23</v>
      </c>
      <c r="B80" s="28" t="s">
        <v>24</v>
      </c>
      <c r="C80" s="28" t="s">
        <v>20</v>
      </c>
      <c r="D80" s="28"/>
      <c r="E80" s="28" t="s">
        <v>30</v>
      </c>
      <c r="F80" s="21">
        <v>21196.240000000002</v>
      </c>
      <c r="G80" s="21"/>
      <c r="H80" s="21"/>
      <c r="I80" s="21">
        <v>0</v>
      </c>
      <c r="J80" s="21">
        <f t="shared" si="9"/>
        <v>21196.240000000002</v>
      </c>
      <c r="K80" s="29"/>
    </row>
    <row r="81" spans="1:11" s="3" customFormat="1" ht="16.5" thickBot="1" x14ac:dyDescent="0.35">
      <c r="A81" s="8" t="s">
        <v>25</v>
      </c>
      <c r="B81" s="9" t="s">
        <v>26</v>
      </c>
      <c r="C81" s="9" t="s">
        <v>20</v>
      </c>
      <c r="D81" s="9"/>
      <c r="E81" s="9" t="s">
        <v>27</v>
      </c>
      <c r="F81" s="10">
        <v>17570</v>
      </c>
      <c r="G81" s="10">
        <v>0</v>
      </c>
      <c r="H81" s="10">
        <v>0</v>
      </c>
      <c r="I81" s="10">
        <v>0</v>
      </c>
      <c r="J81" s="22">
        <f>F81+G81+H81+I81</f>
        <v>17570</v>
      </c>
      <c r="K81" s="11">
        <v>1405.6</v>
      </c>
    </row>
    <row r="82" spans="1:11" s="3" customFormat="1" x14ac:dyDescent="0.3">
      <c r="A82" s="24"/>
      <c r="B82" s="24"/>
      <c r="C82" s="24"/>
      <c r="D82" s="24"/>
      <c r="E82" s="24"/>
      <c r="F82" s="25"/>
      <c r="G82" s="25"/>
      <c r="H82" s="25"/>
      <c r="I82" s="25"/>
      <c r="J82" s="26"/>
      <c r="K82" s="25"/>
    </row>
    <row r="83" spans="1:11" s="3" customFormat="1" x14ac:dyDescent="0.3">
      <c r="A83" s="24"/>
      <c r="B83" s="24"/>
      <c r="C83" s="24"/>
      <c r="D83" s="24"/>
      <c r="E83" s="24"/>
      <c r="F83" s="25"/>
      <c r="G83" s="25"/>
      <c r="H83" s="25"/>
      <c r="I83" s="25"/>
      <c r="J83" s="26"/>
      <c r="K83" s="25"/>
    </row>
    <row r="84" spans="1:11" x14ac:dyDescent="0.3">
      <c r="A84" s="41" t="s">
        <v>45</v>
      </c>
      <c r="B84" s="41"/>
      <c r="C84" s="41"/>
      <c r="D84" s="41"/>
      <c r="E84" s="41"/>
      <c r="F84" s="41"/>
      <c r="G84" s="41"/>
      <c r="H84" s="41"/>
      <c r="I84" s="41"/>
      <c r="J84" s="41"/>
      <c r="K84" s="41"/>
    </row>
    <row r="85" spans="1:11" x14ac:dyDescent="0.3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</row>
    <row r="86" spans="1:11" ht="16.5" thickBot="1" x14ac:dyDescent="0.35"/>
    <row r="87" spans="1:11" ht="111" thickBot="1" x14ac:dyDescent="0.35">
      <c r="A87" s="16" t="s">
        <v>47</v>
      </c>
      <c r="B87" s="17" t="s">
        <v>48</v>
      </c>
      <c r="C87" s="18" t="s">
        <v>49</v>
      </c>
      <c r="D87" s="17" t="s">
        <v>50</v>
      </c>
      <c r="E87" s="17" t="s">
        <v>51</v>
      </c>
      <c r="F87" s="17" t="s">
        <v>52</v>
      </c>
      <c r="G87" s="18" t="s">
        <v>60</v>
      </c>
      <c r="H87" s="17" t="s">
        <v>54</v>
      </c>
      <c r="I87" s="18" t="s">
        <v>55</v>
      </c>
      <c r="J87" s="17" t="s">
        <v>56</v>
      </c>
      <c r="K87" s="19" t="s">
        <v>57</v>
      </c>
    </row>
    <row r="88" spans="1:11" s="3" customFormat="1" x14ac:dyDescent="0.3">
      <c r="A88" s="12" t="s">
        <v>0</v>
      </c>
      <c r="B88" s="13" t="s">
        <v>1</v>
      </c>
      <c r="C88" s="13" t="s">
        <v>16</v>
      </c>
      <c r="D88" s="13"/>
      <c r="E88" s="13" t="s">
        <v>27</v>
      </c>
      <c r="F88" s="14">
        <v>106542</v>
      </c>
      <c r="G88" s="14">
        <v>4000</v>
      </c>
      <c r="H88" s="14">
        <v>0</v>
      </c>
      <c r="I88" s="14"/>
      <c r="J88" s="20">
        <f>F88+G88+H88+I88</f>
        <v>110542</v>
      </c>
      <c r="K88" s="15">
        <v>10802.97</v>
      </c>
    </row>
    <row r="89" spans="1:11" s="3" customFormat="1" x14ac:dyDescent="0.3">
      <c r="A89" s="6" t="s">
        <v>2</v>
      </c>
      <c r="B89" s="4" t="s">
        <v>3</v>
      </c>
      <c r="C89" s="4" t="s">
        <v>16</v>
      </c>
      <c r="D89" s="4"/>
      <c r="E89" s="4" t="s">
        <v>27</v>
      </c>
      <c r="F89" s="5">
        <v>127193.27</v>
      </c>
      <c r="G89" s="5">
        <v>4000</v>
      </c>
      <c r="H89" s="5">
        <v>0</v>
      </c>
      <c r="I89" s="5"/>
      <c r="J89" s="21">
        <f t="shared" ref="J89:J90" si="10">F89+G89+H89+I89</f>
        <v>131193.27000000002</v>
      </c>
      <c r="K89" s="7">
        <v>12461.24</v>
      </c>
    </row>
    <row r="90" spans="1:11" s="3" customFormat="1" x14ac:dyDescent="0.3">
      <c r="A90" s="6" t="s">
        <v>4</v>
      </c>
      <c r="B90" s="4" t="s">
        <v>5</v>
      </c>
      <c r="C90" s="4" t="s">
        <v>16</v>
      </c>
      <c r="D90" s="4"/>
      <c r="E90" s="4" t="s">
        <v>27</v>
      </c>
      <c r="F90" s="5">
        <v>97673.279999999999</v>
      </c>
      <c r="G90" s="5">
        <v>4000</v>
      </c>
      <c r="H90" s="5">
        <v>0</v>
      </c>
      <c r="I90" s="5"/>
      <c r="J90" s="21">
        <f t="shared" si="10"/>
        <v>101673.28</v>
      </c>
      <c r="K90" s="7">
        <v>9553.6</v>
      </c>
    </row>
    <row r="91" spans="1:11" s="3" customFormat="1" x14ac:dyDescent="0.3">
      <c r="A91" s="6"/>
      <c r="B91" s="4"/>
      <c r="C91" s="4"/>
      <c r="D91" s="4"/>
      <c r="E91" s="4"/>
      <c r="F91" s="5"/>
      <c r="G91" s="5"/>
      <c r="H91" s="5"/>
      <c r="I91" s="5"/>
      <c r="J91" s="21"/>
      <c r="K91" s="7"/>
    </row>
    <row r="92" spans="1:11" s="3" customFormat="1" x14ac:dyDescent="0.3">
      <c r="A92" s="6" t="s">
        <v>6</v>
      </c>
      <c r="B92" s="4" t="s">
        <v>7</v>
      </c>
      <c r="C92" s="4" t="s">
        <v>17</v>
      </c>
      <c r="D92" s="4"/>
      <c r="E92" s="4" t="s">
        <v>28</v>
      </c>
      <c r="F92" s="5">
        <v>48149.55</v>
      </c>
      <c r="G92" s="5">
        <v>0</v>
      </c>
      <c r="H92" s="5">
        <f>1860+(1860*2%)</f>
        <v>1897.2</v>
      </c>
      <c r="I92" s="5">
        <v>1474.4</v>
      </c>
      <c r="J92" s="21">
        <f t="shared" ref="J92:J96" si="11">F92+G92+H92+I92</f>
        <v>51521.15</v>
      </c>
      <c r="K92" s="7">
        <v>0</v>
      </c>
    </row>
    <row r="93" spans="1:11" s="3" customFormat="1" x14ac:dyDescent="0.3">
      <c r="A93" s="6" t="s">
        <v>8</v>
      </c>
      <c r="B93" s="4" t="s">
        <v>9</v>
      </c>
      <c r="C93" s="4" t="s">
        <v>18</v>
      </c>
      <c r="D93" s="4"/>
      <c r="E93" s="4" t="s">
        <v>27</v>
      </c>
      <c r="F93" s="5">
        <v>19998</v>
      </c>
      <c r="G93" s="5">
        <v>0</v>
      </c>
      <c r="H93" s="5">
        <v>1116</v>
      </c>
      <c r="I93" s="5"/>
      <c r="J93" s="21">
        <f t="shared" si="11"/>
        <v>21114</v>
      </c>
      <c r="K93" s="7">
        <v>1653.9</v>
      </c>
    </row>
    <row r="94" spans="1:11" s="3" customFormat="1" x14ac:dyDescent="0.3">
      <c r="A94" s="6" t="s">
        <v>10</v>
      </c>
      <c r="B94" s="4" t="s">
        <v>11</v>
      </c>
      <c r="C94" s="4" t="s">
        <v>19</v>
      </c>
      <c r="D94" s="4"/>
      <c r="E94" s="4" t="s">
        <v>27</v>
      </c>
      <c r="F94" s="5">
        <v>7200</v>
      </c>
      <c r="G94" s="5">
        <v>0</v>
      </c>
      <c r="H94" s="5">
        <v>1302</v>
      </c>
      <c r="I94" s="5"/>
      <c r="J94" s="21">
        <f t="shared" si="11"/>
        <v>8502</v>
      </c>
      <c r="K94" s="7">
        <v>665.99</v>
      </c>
    </row>
    <row r="95" spans="1:11" s="3" customFormat="1" x14ac:dyDescent="0.3">
      <c r="A95" s="6" t="s">
        <v>12</v>
      </c>
      <c r="B95" s="4" t="s">
        <v>14</v>
      </c>
      <c r="C95" s="4" t="s">
        <v>19</v>
      </c>
      <c r="D95" s="4"/>
      <c r="E95" s="4" t="s">
        <v>29</v>
      </c>
      <c r="F95" s="5">
        <f>(1800*4)+((1800*4)*4%)</f>
        <v>7488</v>
      </c>
      <c r="G95" s="5">
        <v>0</v>
      </c>
      <c r="H95" s="5">
        <v>1354.08</v>
      </c>
      <c r="I95" s="5"/>
      <c r="J95" s="21">
        <f t="shared" si="11"/>
        <v>8842.08</v>
      </c>
      <c r="K95" s="7"/>
    </row>
    <row r="96" spans="1:11" s="3" customFormat="1" x14ac:dyDescent="0.3">
      <c r="A96" s="6" t="s">
        <v>13</v>
      </c>
      <c r="B96" s="4" t="s">
        <v>15</v>
      </c>
      <c r="C96" s="4" t="s">
        <v>19</v>
      </c>
      <c r="D96" s="4"/>
      <c r="E96" s="4" t="s">
        <v>29</v>
      </c>
      <c r="F96" s="5">
        <f>(1800*4)+((1800*4)*4%)</f>
        <v>7488</v>
      </c>
      <c r="G96" s="5">
        <v>0</v>
      </c>
      <c r="H96" s="5">
        <f>(93*15)+((93*15)*4%)</f>
        <v>1450.8</v>
      </c>
      <c r="I96" s="5"/>
      <c r="J96" s="21">
        <f t="shared" si="11"/>
        <v>8938.7999999999993</v>
      </c>
      <c r="K96" s="7"/>
    </row>
    <row r="97" spans="1:11" s="3" customFormat="1" x14ac:dyDescent="0.3">
      <c r="A97" s="6"/>
      <c r="B97" s="4"/>
      <c r="C97" s="4"/>
      <c r="D97" s="4"/>
      <c r="E97" s="4"/>
      <c r="F97" s="5"/>
      <c r="G97" s="5"/>
      <c r="H97" s="5"/>
      <c r="I97" s="5"/>
      <c r="J97" s="21"/>
      <c r="K97" s="7"/>
    </row>
    <row r="98" spans="1:11" s="3" customFormat="1" x14ac:dyDescent="0.3">
      <c r="A98" s="6" t="s">
        <v>21</v>
      </c>
      <c r="B98" s="4" t="s">
        <v>22</v>
      </c>
      <c r="C98" s="4" t="s">
        <v>20</v>
      </c>
      <c r="D98" s="4"/>
      <c r="E98" s="4" t="s">
        <v>30</v>
      </c>
      <c r="F98" s="5">
        <v>26738.400000000001</v>
      </c>
      <c r="G98" s="5">
        <v>0</v>
      </c>
      <c r="H98" s="5">
        <v>0</v>
      </c>
      <c r="I98" s="5">
        <v>0</v>
      </c>
      <c r="J98" s="21">
        <f t="shared" ref="J98:J100" si="12">F98+G98+H98+I98</f>
        <v>26738.400000000001</v>
      </c>
      <c r="K98" s="7">
        <v>0</v>
      </c>
    </row>
    <row r="99" spans="1:11" s="3" customFormat="1" x14ac:dyDescent="0.3">
      <c r="A99" s="6" t="s">
        <v>23</v>
      </c>
      <c r="B99" s="4" t="s">
        <v>24</v>
      </c>
      <c r="C99" s="4" t="s">
        <v>20</v>
      </c>
      <c r="D99" s="4"/>
      <c r="E99" s="4" t="s">
        <v>30</v>
      </c>
      <c r="F99" s="5">
        <v>21196.240000000002</v>
      </c>
      <c r="G99" s="5">
        <v>0</v>
      </c>
      <c r="H99" s="5">
        <v>0</v>
      </c>
      <c r="I99" s="5">
        <v>0</v>
      </c>
      <c r="J99" s="21">
        <f t="shared" si="12"/>
        <v>21196.240000000002</v>
      </c>
      <c r="K99" s="7">
        <v>0</v>
      </c>
    </row>
    <row r="100" spans="1:11" s="3" customFormat="1" ht="16.5" thickBot="1" x14ac:dyDescent="0.35">
      <c r="A100" s="8" t="s">
        <v>25</v>
      </c>
      <c r="B100" s="9" t="s">
        <v>26</v>
      </c>
      <c r="C100" s="9" t="s">
        <v>20</v>
      </c>
      <c r="D100" s="9"/>
      <c r="E100" s="9" t="s">
        <v>27</v>
      </c>
      <c r="F100" s="10">
        <v>18326</v>
      </c>
      <c r="G100" s="10">
        <v>0</v>
      </c>
      <c r="H100" s="10">
        <v>0</v>
      </c>
      <c r="I100" s="10"/>
      <c r="J100" s="22">
        <f t="shared" si="12"/>
        <v>18326</v>
      </c>
      <c r="K100" s="11">
        <v>1435.54</v>
      </c>
    </row>
    <row r="103" spans="1:11" x14ac:dyDescent="0.3">
      <c r="A103" s="41" t="s">
        <v>46</v>
      </c>
      <c r="B103" s="41"/>
      <c r="C103" s="41"/>
      <c r="D103" s="41"/>
      <c r="E103" s="41"/>
      <c r="F103" s="41"/>
      <c r="G103" s="41"/>
      <c r="H103" s="41"/>
      <c r="I103" s="41"/>
      <c r="J103" s="41"/>
      <c r="K103" s="41"/>
    </row>
    <row r="104" spans="1:11" x14ac:dyDescent="0.3">
      <c r="A104" s="41"/>
      <c r="B104" s="41"/>
      <c r="C104" s="41"/>
      <c r="D104" s="41"/>
      <c r="E104" s="41"/>
      <c r="F104" s="41"/>
      <c r="G104" s="41"/>
      <c r="H104" s="41"/>
      <c r="I104" s="41"/>
      <c r="J104" s="41"/>
      <c r="K104" s="41"/>
    </row>
    <row r="105" spans="1:11" ht="16.5" thickBot="1" x14ac:dyDescent="0.35">
      <c r="A105" s="32"/>
      <c r="B105" s="32"/>
      <c r="C105" s="32"/>
      <c r="D105" s="32"/>
      <c r="E105" s="32"/>
      <c r="F105" s="32"/>
      <c r="G105" s="32"/>
      <c r="H105" s="32"/>
      <c r="I105" s="32"/>
      <c r="J105" s="32"/>
      <c r="K105" s="32"/>
    </row>
    <row r="106" spans="1:11" ht="111" thickBot="1" x14ac:dyDescent="0.35">
      <c r="A106" s="16" t="s">
        <v>47</v>
      </c>
      <c r="B106" s="17" t="s">
        <v>48</v>
      </c>
      <c r="C106" s="18" t="s">
        <v>49</v>
      </c>
      <c r="D106" s="17" t="s">
        <v>50</v>
      </c>
      <c r="E106" s="17" t="s">
        <v>51</v>
      </c>
      <c r="F106" s="17" t="s">
        <v>52</v>
      </c>
      <c r="G106" s="18" t="s">
        <v>61</v>
      </c>
      <c r="H106" s="17" t="s">
        <v>54</v>
      </c>
      <c r="I106" s="18" t="s">
        <v>55</v>
      </c>
      <c r="J106" s="17" t="s">
        <v>56</v>
      </c>
      <c r="K106" s="19" t="s">
        <v>57</v>
      </c>
    </row>
    <row r="107" spans="1:11" x14ac:dyDescent="0.3">
      <c r="A107" s="12" t="s">
        <v>0</v>
      </c>
      <c r="B107" s="13" t="s">
        <v>1</v>
      </c>
      <c r="C107" s="13" t="s">
        <v>16</v>
      </c>
      <c r="D107" s="13"/>
      <c r="E107" s="13" t="s">
        <v>27</v>
      </c>
      <c r="F107" s="14">
        <v>105224</v>
      </c>
      <c r="G107" s="14">
        <v>3000</v>
      </c>
      <c r="H107" s="14">
        <v>0</v>
      </c>
      <c r="I107" s="14"/>
      <c r="J107" s="20">
        <f>F107+G107+H107+I107</f>
        <v>108224</v>
      </c>
      <c r="K107" s="15">
        <v>10340</v>
      </c>
    </row>
    <row r="108" spans="1:11" x14ac:dyDescent="0.3">
      <c r="A108" s="6" t="s">
        <v>2</v>
      </c>
      <c r="B108" s="4" t="s">
        <v>3</v>
      </c>
      <c r="C108" s="4" t="s">
        <v>16</v>
      </c>
      <c r="D108" s="4"/>
      <c r="E108" s="4" t="s">
        <v>27</v>
      </c>
      <c r="F108" s="5">
        <v>126887</v>
      </c>
      <c r="G108" s="5">
        <v>3000</v>
      </c>
      <c r="H108" s="5">
        <v>0</v>
      </c>
      <c r="I108" s="5"/>
      <c r="J108" s="21">
        <f t="shared" ref="J108" si="13">F108+G108+H108+I108</f>
        <v>129887</v>
      </c>
      <c r="K108" s="7">
        <v>13120</v>
      </c>
    </row>
    <row r="109" spans="1:11" x14ac:dyDescent="0.3">
      <c r="A109" s="6" t="s">
        <v>4</v>
      </c>
      <c r="B109" s="4" t="s">
        <v>5</v>
      </c>
      <c r="C109" s="4" t="s">
        <v>16</v>
      </c>
      <c r="D109" s="4"/>
      <c r="E109" s="4" t="s">
        <v>27</v>
      </c>
      <c r="F109" s="14">
        <v>93207</v>
      </c>
      <c r="G109" s="14">
        <v>6000</v>
      </c>
      <c r="H109" s="5">
        <v>0</v>
      </c>
      <c r="I109" s="5"/>
      <c r="J109" s="20">
        <f>F109+G109+H109+I109</f>
        <v>99207</v>
      </c>
      <c r="K109" s="15">
        <v>10319</v>
      </c>
    </row>
  </sheetData>
  <mergeCells count="6">
    <mergeCell ref="A84:K85"/>
    <mergeCell ref="A60:K61"/>
    <mergeCell ref="A41:K42"/>
    <mergeCell ref="A103:K104"/>
    <mergeCell ref="A1:K2"/>
    <mergeCell ref="A23:K24"/>
  </mergeCells>
  <pageMargins left="0.70866141732283472" right="0.70866141732283472" top="0.74803149606299213" bottom="0.74803149606299213" header="0.31496062992125984" footer="0.31496062992125984"/>
  <pageSetup paperSize="9" scale="75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Mariaclara Pagano</dc:creator>
  <cp:lastModifiedBy>Selma Sutic</cp:lastModifiedBy>
  <cp:lastPrinted>2018-01-31T13:31:58Z</cp:lastPrinted>
  <dcterms:created xsi:type="dcterms:W3CDTF">2015-05-12T13:41:08Z</dcterms:created>
  <dcterms:modified xsi:type="dcterms:W3CDTF">2020-01-29T15:25:05Z</dcterms:modified>
</cp:coreProperties>
</file>